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822"/>
  <workbookPr/>
  <mc:AlternateContent xmlns:mc="http://schemas.openxmlformats.org/markup-compatibility/2006">
    <mc:Choice Requires="x15">
      <x15ac:absPath xmlns:x15ac="http://schemas.microsoft.com/office/spreadsheetml/2010/11/ac" url="https://chubbglobal.sharepoint.com/sites/FSCCFinanceMCHM/Shared Documents/FSCC Finance (MCHM)/Gathering Process/"/>
    </mc:Choice>
  </mc:AlternateContent>
  <xr:revisionPtr revIDLastSave="1576" documentId="8_{2C3045A8-AA0E-4E0A-AD6C-06D69ADCB4E5}" xr6:coauthVersionLast="47" xr6:coauthVersionMax="47" xr10:uidLastSave="{B2894C88-FA63-48BF-B990-B46374D4E42C}"/>
  <bookViews>
    <workbookView xWindow="6285" yWindow="1335" windowWidth="18000" windowHeight="9270" firstSheet="2" activeTab="4" xr2:uid="{72DA44F1-157A-443B-9DA6-415FD01DC565}"/>
  </bookViews>
  <sheets>
    <sheet name="List" sheetId="1" r:id="rId1"/>
    <sheet name="Travel Plan" sheetId="10" r:id="rId2"/>
    <sheet name="Working Paper&gt;&gt;" sheetId="3" r:id="rId3"/>
    <sheet name="General Topics" sheetId="2" r:id="rId4"/>
    <sheet name="Data" sheetId="5" r:id="rId5"/>
    <sheet name="Supporting" sheetId="6" r:id="rId6"/>
    <sheet name="OS - Project Plan" sheetId="7" r:id="rId7"/>
    <sheet name="SOX" sheetId="8" r:id="rId8"/>
    <sheet name="Progress" sheetId="11" r:id="rId9"/>
  </sheets>
  <definedNames>
    <definedName name="_xlnm._FilterDatabase" localSheetId="0" hidden="1">List!$A$2:$T$23</definedName>
    <definedName name="_xlnm.Print_Titles" localSheetId="0">List!$F:$G</definedName>
    <definedName name="Prog_Status">#REF!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F19" i="10" l="1"/>
  <c r="H19" i="10" s="1"/>
  <c r="F18" i="10"/>
  <c r="H18" i="10" s="1"/>
  <c r="F17" i="10"/>
  <c r="H17" i="10" s="1"/>
  <c r="K7" i="11"/>
  <c r="J7" i="11"/>
  <c r="I7" i="11"/>
  <c r="K6" i="11"/>
  <c r="F6" i="11"/>
  <c r="J6" i="11" s="1"/>
  <c r="E6" i="11"/>
  <c r="I6" i="11" s="1"/>
  <c r="K5" i="11"/>
  <c r="J5" i="11"/>
  <c r="I5" i="11"/>
  <c r="K4" i="11"/>
  <c r="J4" i="11"/>
  <c r="I4" i="11"/>
  <c r="F13" i="10"/>
  <c r="H13" i="10" s="1"/>
  <c r="F12" i="10"/>
  <c r="H12" i="10" s="1"/>
  <c r="F14" i="10"/>
  <c r="H14" i="10" s="1"/>
  <c r="F11" i="10"/>
  <c r="H11" i="10" s="1"/>
  <c r="F10" i="10"/>
  <c r="H10" i="10" s="1"/>
  <c r="F9" i="10"/>
  <c r="H9" i="10" s="1"/>
  <c r="F8" i="10"/>
  <c r="H8" i="10" s="1"/>
  <c r="F7" i="10"/>
  <c r="H7" i="10" s="1"/>
  <c r="F6" i="10"/>
  <c r="H6" i="10" s="1"/>
  <c r="F5" i="10"/>
  <c r="H5" i="10" s="1"/>
  <c r="F4" i="10"/>
  <c r="H4" i="10" s="1"/>
  <c r="F6" i="8"/>
  <c r="G6" i="8"/>
  <c r="E5" i="8"/>
  <c r="E6" i="8" s="1"/>
  <c r="D6" i="8"/>
  <c r="B6" i="8"/>
  <c r="C5" i="8"/>
  <c r="C6" i="8" s="1"/>
  <c r="M6" i="8"/>
  <c r="L4" i="8"/>
  <c r="L6" i="8" s="1"/>
  <c r="K6" i="8"/>
  <c r="J4" i="8"/>
  <c r="J6" i="8" s="1"/>
  <c r="I6" i="8"/>
  <c r="H4" i="8"/>
  <c r="H6" i="8" s="1"/>
  <c r="I9" i="5"/>
  <c r="H9" i="5" s="1"/>
  <c r="C10" i="5"/>
  <c r="C11" i="5"/>
  <c r="E10" i="5"/>
  <c r="E11" i="5"/>
  <c r="G8" i="5"/>
  <c r="D13" i="5"/>
  <c r="D23" i="5"/>
  <c r="G23" i="5" s="1"/>
  <c r="K10" i="5" l="1"/>
  <c r="K9" i="5"/>
  <c r="H15" i="10"/>
  <c r="H30" i="10" s="1"/>
  <c r="F8" i="5"/>
  <c r="F19" i="5"/>
  <c r="D17" i="5"/>
  <c r="G19" i="5"/>
  <c r="G17" i="5"/>
  <c r="G15" i="5"/>
  <c r="F17" i="5"/>
  <c r="F15" i="5"/>
  <c r="D11" i="5"/>
  <c r="D10" i="5"/>
  <c r="A11" i="1" l="1"/>
  <c r="A12" i="1"/>
  <c r="A16" i="1"/>
  <c r="A17" i="1"/>
  <c r="A18" i="1"/>
  <c r="A8" i="1"/>
  <c r="A3" i="1"/>
  <c r="A4" i="1"/>
  <c r="A6" i="1"/>
  <c r="A9" i="1"/>
  <c r="A5" i="1"/>
  <c r="A10" i="1"/>
  <c r="A19" i="1"/>
  <c r="A20" i="1"/>
  <c r="A21" i="1"/>
  <c r="A14" i="1"/>
  <c r="A22" i="1"/>
  <c r="A15" i="1"/>
  <c r="A13" i="1"/>
  <c r="A23" i="1"/>
  <c r="A7" i="1"/>
</calcChain>
</file>

<file path=xl/sharedStrings.xml><?xml version="1.0" encoding="utf-8"?>
<sst xmlns="http://schemas.openxmlformats.org/spreadsheetml/2006/main" count="444" uniqueCount="219">
  <si>
    <t>Yes</t>
  </si>
  <si>
    <t>Impacted Offices</t>
  </si>
  <si>
    <t>PTP</t>
  </si>
  <si>
    <t>AR</t>
  </si>
  <si>
    <t>Sales</t>
  </si>
  <si>
    <t>Ref</t>
  </si>
  <si>
    <t>Priority</t>
  </si>
  <si>
    <t>Confirmed Item</t>
  </si>
  <si>
    <t>Item</t>
  </si>
  <si>
    <t>Process Description</t>
  </si>
  <si>
    <t>Team</t>
  </si>
  <si>
    <t>Process Lead</t>
  </si>
  <si>
    <t>MC</t>
  </si>
  <si>
    <t>HK</t>
  </si>
  <si>
    <t>Macau</t>
  </si>
  <si>
    <t>GL</t>
  </si>
  <si>
    <t>AP</t>
  </si>
  <si>
    <t>BU</t>
  </si>
  <si>
    <t>Training</t>
  </si>
  <si>
    <t>GEP</t>
  </si>
  <si>
    <t>SIDETrade</t>
  </si>
  <si>
    <t>Dynamics 365</t>
  </si>
  <si>
    <t>IQS</t>
  </si>
  <si>
    <t>Timesheet</t>
  </si>
  <si>
    <t>Status</t>
  </si>
  <si>
    <t>Due Date</t>
  </si>
  <si>
    <t>Comments</t>
  </si>
  <si>
    <t>E-Invoice</t>
  </si>
  <si>
    <t>Cindy</t>
  </si>
  <si>
    <t>On Hold</t>
  </si>
  <si>
    <t>August 2025</t>
  </si>
  <si>
    <t>Pending for demo GEP system in Aug 2025</t>
  </si>
  <si>
    <t>Phase 1 - OS</t>
  </si>
  <si>
    <t>E-Approval</t>
  </si>
  <si>
    <t>Completed</t>
  </si>
  <si>
    <t>Drafted the BRD, waiting for feedback before meeting with IT on May 12.</t>
  </si>
  <si>
    <t>Phase 1</t>
  </si>
  <si>
    <t>Create New Customer Account</t>
  </si>
  <si>
    <t>Fan</t>
  </si>
  <si>
    <t>This request will be Incl. in BU process improvement</t>
  </si>
  <si>
    <r>
      <rPr>
        <sz val="10"/>
        <color rgb="FF000000"/>
        <rFont val="Aptos Narrow"/>
        <family val="2"/>
      </rPr>
      <t>Payment Process</t>
    </r>
    <r>
      <rPr>
        <sz val="10"/>
        <color rgb="FFFF0000"/>
        <rFont val="Aptos Narrow"/>
        <family val="2"/>
      </rPr>
      <t xml:space="preserve"> (include Approval)</t>
    </r>
  </si>
  <si>
    <t>Mona</t>
  </si>
  <si>
    <t>BAU</t>
  </si>
  <si>
    <t>Upload working file template</t>
  </si>
  <si>
    <t>User Guide for creating new COA and upload templates</t>
  </si>
  <si>
    <t>COA (JDE &amp; OneStream)</t>
  </si>
  <si>
    <t>Late PO alert</t>
  </si>
  <si>
    <t>Annie</t>
  </si>
  <si>
    <t>Credit Hold Review</t>
  </si>
  <si>
    <t>IQS next phase</t>
  </si>
  <si>
    <t>June 2025</t>
  </si>
  <si>
    <t>Plan to improve the IQS in next Phase</t>
  </si>
  <si>
    <t>OTC10 report preparation</t>
  </si>
  <si>
    <t>Others</t>
  </si>
  <si>
    <t>Eric</t>
  </si>
  <si>
    <t>Waiting for IT</t>
  </si>
  <si>
    <t>Pending approval.</t>
  </si>
  <si>
    <t>CCC</t>
  </si>
  <si>
    <t>Accounts Reconciliation and IPE</t>
  </si>
  <si>
    <t>July 2025</t>
  </si>
  <si>
    <t>Will be starting in Q3</t>
  </si>
  <si>
    <t>Scan document to attachment in JDE</t>
  </si>
  <si>
    <t>Vicky</t>
  </si>
  <si>
    <t>Assessment Phase</t>
  </si>
  <si>
    <t>Credit Note</t>
  </si>
  <si>
    <t>Drafted the BRD, waiting for feedback</t>
  </si>
  <si>
    <t>1a</t>
  </si>
  <si>
    <t>Settlement AR</t>
  </si>
  <si>
    <t>Waiting for Approval</t>
  </si>
  <si>
    <t>Discount Line (Purchasing)</t>
  </si>
  <si>
    <t>Carrie</t>
  </si>
  <si>
    <t>Assessment the impacts</t>
  </si>
  <si>
    <t>On Top Journal (C2)</t>
  </si>
  <si>
    <t>Assess the impacts following the implementation of a threshold limit.</t>
  </si>
  <si>
    <t>CAT code validation (Group Training)</t>
  </si>
  <si>
    <t>Format of Statement of Account</t>
  </si>
  <si>
    <t>Cheque Register</t>
  </si>
  <si>
    <t>Need to explore deeply</t>
  </si>
  <si>
    <t>Official Receipt</t>
  </si>
  <si>
    <t>Change the envelope cutting</t>
  </si>
  <si>
    <t>General</t>
  </si>
  <si>
    <t>Service Contract Register</t>
  </si>
  <si>
    <t>?</t>
  </si>
  <si>
    <t>Phase 2</t>
  </si>
  <si>
    <t xml:space="preserve">JDE function "Scroll to end” access </t>
  </si>
  <si>
    <t>Currently, this function is not available to all roles. Team managers will assess the situation and provide details to Vicky.</t>
  </si>
  <si>
    <t>Processed Transactions</t>
  </si>
  <si>
    <t>China</t>
  </si>
  <si>
    <t>Daily</t>
  </si>
  <si>
    <t>Month</t>
  </si>
  <si>
    <t>N/A</t>
  </si>
  <si>
    <t>3 files/mth x 2 entities</t>
  </si>
  <si>
    <t>3 files/mth x 3 entities</t>
  </si>
  <si>
    <t>3 files/mth x 1 entities</t>
  </si>
  <si>
    <t>1130 - OS
300 - NP</t>
  </si>
  <si>
    <t>7187 - OS
2847 - NP</t>
  </si>
  <si>
    <t>820 - OS
430 - NP</t>
  </si>
  <si>
    <t>694 - OS
263- NP</t>
  </si>
  <si>
    <t>Amy</t>
  </si>
  <si>
    <t>Jim</t>
  </si>
  <si>
    <t>Week Ending</t>
  </si>
  <si>
    <t>Task Description</t>
  </si>
  <si>
    <t>Response</t>
  </si>
  <si>
    <t>Timeline</t>
  </si>
  <si>
    <t>Key People</t>
  </si>
  <si>
    <t>Design and Development</t>
  </si>
  <si>
    <t>IT</t>
  </si>
  <si>
    <t>Functionals Testing</t>
  </si>
  <si>
    <t>UAT</t>
  </si>
  <si>
    <t>1st UAT</t>
  </si>
  <si>
    <t>2nd UAT</t>
  </si>
  <si>
    <t>Sign-Off</t>
  </si>
  <si>
    <t>Qsoft</t>
  </si>
  <si>
    <t>CNC</t>
  </si>
  <si>
    <t>1st Object 5.20</t>
  </si>
  <si>
    <t>2nd Object 5.70</t>
  </si>
  <si>
    <t>Communication</t>
  </si>
  <si>
    <t>OS</t>
  </si>
  <si>
    <t>Cindy Yuen</t>
  </si>
  <si>
    <t>BU Admin</t>
  </si>
  <si>
    <t>PM</t>
  </si>
  <si>
    <t>Approver</t>
  </si>
  <si>
    <t>Finance</t>
  </si>
  <si>
    <t>Cindy Chiang</t>
  </si>
  <si>
    <t>Documentation</t>
  </si>
  <si>
    <t>Business Process</t>
  </si>
  <si>
    <t>1st Draft</t>
  </si>
  <si>
    <t>2nd Draft</t>
  </si>
  <si>
    <t>Step by Step Guide</t>
  </si>
  <si>
    <t>Testing Scripts</t>
  </si>
  <si>
    <t>ES - Operation</t>
  </si>
  <si>
    <t>Engineering</t>
  </si>
  <si>
    <t>ES - Services</t>
  </si>
  <si>
    <t>Project Manager</t>
  </si>
  <si>
    <t>ES - S&amp;M</t>
  </si>
  <si>
    <t>Admin</t>
  </si>
  <si>
    <t>CMS</t>
  </si>
  <si>
    <t>FS - Operation</t>
  </si>
  <si>
    <t>FS - Services</t>
  </si>
  <si>
    <t>AA</t>
  </si>
  <si>
    <t>CSD</t>
  </si>
  <si>
    <t>ACSL</t>
  </si>
  <si>
    <t>Readiness Testing</t>
  </si>
  <si>
    <t>Period</t>
  </si>
  <si>
    <t>2024 Q1</t>
  </si>
  <si>
    <t>2024 Q2</t>
  </si>
  <si>
    <t>2024 Q3</t>
  </si>
  <si>
    <t>2024 Q4</t>
  </si>
  <si>
    <t>2025 Q1</t>
  </si>
  <si>
    <t>2025 Q2</t>
  </si>
  <si>
    <t>2025 Q3</t>
  </si>
  <si>
    <t>2025 Q4</t>
  </si>
  <si>
    <t>2026 Q1</t>
  </si>
  <si>
    <t>2026 Q2</t>
  </si>
  <si>
    <t>2026 Q3</t>
  </si>
  <si>
    <t>2026 Q4</t>
  </si>
  <si>
    <t>Total Controls (incl IT)</t>
  </si>
  <si>
    <t>Number of Tests</t>
  </si>
  <si>
    <t>Reduction in Number of Tests</t>
  </si>
  <si>
    <t>per night</t>
  </si>
  <si>
    <t>Type</t>
  </si>
  <si>
    <t>No. of nights</t>
  </si>
  <si>
    <t>Transportation Cost</t>
  </si>
  <si>
    <t>Accommodation Cost</t>
  </si>
  <si>
    <t>Meal &amp; Misc</t>
  </si>
  <si>
    <t>Total</t>
  </si>
  <si>
    <t>Actual</t>
  </si>
  <si>
    <t>Who</t>
  </si>
  <si>
    <t>Travel Reasons</t>
  </si>
  <si>
    <t>Day Trip</t>
  </si>
  <si>
    <t>Sept 22</t>
  </si>
  <si>
    <t>Three new staff - GL team onboarding.</t>
  </si>
  <si>
    <t>Overnight Trip</t>
  </si>
  <si>
    <t>Sept 22 to 26</t>
  </si>
  <si>
    <t>Training GL team.</t>
  </si>
  <si>
    <t>Sept 28 to 30</t>
  </si>
  <si>
    <t>Sox and Finance Policy Training.</t>
  </si>
  <si>
    <t>Oct 09 to 11</t>
  </si>
  <si>
    <t>Refreh Training GL team after long holiday.</t>
  </si>
  <si>
    <t>Oct 13 (TBC)</t>
  </si>
  <si>
    <t>Relocate from temp office to new office</t>
  </si>
  <si>
    <t xml:space="preserve">Day Trip </t>
  </si>
  <si>
    <t>Oct 21 (TBC)</t>
  </si>
  <si>
    <t>Ming</t>
  </si>
  <si>
    <t>Meet with the new GL team</t>
  </si>
  <si>
    <t>Oct 28 (TBC)</t>
  </si>
  <si>
    <t>Meet with the new GL team before the Public holiday</t>
  </si>
  <si>
    <t>Overnigh Trip</t>
  </si>
  <si>
    <t>Nov 10 to 14 (TBC)</t>
  </si>
  <si>
    <t>Meet with the new GL team (SH to Macau return)</t>
  </si>
  <si>
    <t>Dec 15-16</t>
  </si>
  <si>
    <t>OTC09, OneStream &amp; ReportsNow Training</t>
  </si>
  <si>
    <t>Windy</t>
  </si>
  <si>
    <t>Dec 8 (TBC)</t>
  </si>
  <si>
    <t>Monthly visit</t>
  </si>
  <si>
    <t>Training Status</t>
  </si>
  <si>
    <t>Lead</t>
  </si>
  <si>
    <t>Job Tasks for GL Team (CCC)</t>
  </si>
  <si>
    <t xml:space="preserve">Classroom  </t>
  </si>
  <si>
    <t>Coaching</t>
  </si>
  <si>
    <t>Independent</t>
  </si>
  <si>
    <t>Carrie Lam</t>
  </si>
  <si>
    <t>Monthly/Quarterly/Yearly Accounts Reconciliation</t>
  </si>
  <si>
    <t>Asset Depreciation</t>
  </si>
  <si>
    <t>Journal Entries (Recurring)</t>
  </si>
  <si>
    <t>Concur Staff Claims</t>
  </si>
  <si>
    <t>Windy Wan</t>
  </si>
  <si>
    <t>Reporting OTC09 and OTC10</t>
  </si>
  <si>
    <t>Jan 13 to 15</t>
  </si>
  <si>
    <t>Review the progress, setup the KPIs and review 3 members performance</t>
  </si>
  <si>
    <t>Feb 4 to 6</t>
  </si>
  <si>
    <t>Concur training and reviewer the AP recon</t>
  </si>
  <si>
    <t>Feb 5 to 6</t>
  </si>
  <si>
    <t>Chi-Ho</t>
  </si>
  <si>
    <t>Total 2025</t>
  </si>
  <si>
    <t>Total 2026</t>
  </si>
  <si>
    <t>March</t>
  </si>
  <si>
    <t>April</t>
  </si>
  <si>
    <t>June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</si>
</sst>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3" formatCode="_(* #,##0.00_);_(* \(#,##0.00\);_(* &quot;-&quot;??_);_(@_)"/>
    <numFmt numFmtId="164" formatCode="mmm\ dd\,\ yyyy"/>
    <numFmt numFmtId="165" formatCode="_(* #,##0_);_(* \(#,##0\);_(* &quot;-&quot;??_);_(@_)"/>
  </numFmts>
  <fonts count="11" x14ac:knownFonts="1">
    <font>
      <sz val="10"/>
      <color theme="1"/>
      <name val="Aptos Narrow"/>
      <family val="2"/>
      <scheme val="minor"/>
    </font>
    <font>
      <b/>
      <sz val="10"/>
      <color theme="0"/>
      <name val="Aptos Narrow"/>
      <family val="2"/>
      <scheme val="minor"/>
    </font>
    <font>
      <sz val="8"/>
      <name val="Aptos Narrow"/>
      <family val="2"/>
      <scheme val="minor"/>
    </font>
    <font>
      <sz val="10"/>
      <color rgb="FF000000"/>
      <name val="Aptos Narrow"/>
      <family val="2"/>
    </font>
    <font>
      <sz val="10"/>
      <color rgb="FFFF0000"/>
      <name val="Aptos Narrow"/>
      <family val="2"/>
    </font>
    <font>
      <sz val="10"/>
      <color theme="0"/>
      <name val="Aptos Narrow"/>
      <family val="2"/>
      <scheme val="minor"/>
    </font>
    <font>
      <sz val="10"/>
      <color rgb="FFFF0000"/>
      <name val="Aptos Narrow"/>
      <family val="2"/>
      <scheme val="minor"/>
    </font>
    <font>
      <sz val="10"/>
      <color theme="1"/>
      <name val="Aptos Narrow"/>
      <family val="2"/>
      <scheme val="minor"/>
    </font>
    <font>
      <b/>
      <sz val="10"/>
      <color theme="1"/>
      <name val="Aptos Narrow"/>
      <family val="2"/>
      <scheme val="minor"/>
    </font>
    <font>
      <sz val="10"/>
      <name val="Aptos Narrow"/>
      <family val="2"/>
      <scheme val="minor"/>
    </font>
    <font>
      <b/>
      <sz val="10"/>
      <name val="Aptos Narrow"/>
      <family val="2"/>
      <scheme val="minor"/>
    </font>
  </fonts>
  <fills count="13">
    <fill>
      <patternFill patternType="none"/>
    </fill>
    <fill>
      <patternFill patternType="gray125"/>
    </fill>
    <fill>
      <patternFill patternType="solid">
        <fgColor rgb="FF002060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0" tint="-0.49998474074526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rgb="FF0070C0"/>
        <bgColor indexed="64"/>
      </patternFill>
    </fill>
  </fills>
  <borders count="11">
    <border>
      <left/>
      <right/>
      <top/>
      <bottom/>
      <diagonal/>
    </border>
    <border>
      <left/>
      <right/>
      <top style="thin">
        <color indexed="64"/>
      </top>
      <bottom style="double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</borders>
  <cellStyleXfs count="3">
    <xf numFmtId="0" fontId="0" fillId="0" borderId="0"/>
    <xf numFmtId="43" fontId="7" fillId="0" borderId="0" applyFont="0" applyFill="0" applyBorder="0" applyAlignment="0" applyProtection="0"/>
    <xf numFmtId="9" fontId="7" fillId="0" borderId="0" applyFont="0" applyFill="0" applyBorder="0" applyAlignment="0" applyProtection="0"/>
  </cellStyleXfs>
  <cellXfs count="65">
    <xf numFmtId="0" fontId="0" fillId="0" borderId="0" xfId="0"/>
    <xf numFmtId="0" fontId="1" fillId="2" borderId="0" xfId="0" applyFont="1" applyFill="1"/>
    <xf numFmtId="0" fontId="1" fillId="2" borderId="0" xfId="0" applyFont="1" applyFill="1" applyAlignment="1">
      <alignment horizontal="center"/>
    </xf>
    <xf numFmtId="0" fontId="1" fillId="2" borderId="0" xfId="0" applyFont="1" applyFill="1" applyAlignment="1">
      <alignment horizontal="center" vertical="center"/>
    </xf>
    <xf numFmtId="0" fontId="0" fillId="0" borderId="0" xfId="0" applyAlignment="1">
      <alignment horizontal="center"/>
    </xf>
    <xf numFmtId="0" fontId="0" fillId="0" borderId="0" xfId="0" applyAlignment="1">
      <alignment horizontal="center" vertical="center"/>
    </xf>
    <xf numFmtId="0" fontId="1" fillId="3" borderId="0" xfId="0" applyFont="1" applyFill="1" applyAlignment="1">
      <alignment horizontal="center" vertical="center"/>
    </xf>
    <xf numFmtId="0" fontId="1" fillId="3" borderId="0" xfId="0" applyFont="1" applyFill="1"/>
    <xf numFmtId="0" fontId="0" fillId="4" borderId="0" xfId="0" applyFill="1" applyAlignment="1">
      <alignment horizontal="center"/>
    </xf>
    <xf numFmtId="0" fontId="1" fillId="2" borderId="0" xfId="0" applyFont="1" applyFill="1" applyAlignment="1">
      <alignment horizontal="left" vertical="center"/>
    </xf>
    <xf numFmtId="0" fontId="5" fillId="0" borderId="0" xfId="0" applyFont="1"/>
    <xf numFmtId="0" fontId="6" fillId="0" borderId="0" xfId="0" applyFont="1"/>
    <xf numFmtId="0" fontId="1" fillId="2" borderId="0" xfId="0" applyFont="1" applyFill="1" applyAlignment="1">
      <alignment horizontal="left" vertical="top"/>
    </xf>
    <xf numFmtId="0" fontId="0" fillId="6" borderId="0" xfId="0" applyFill="1"/>
    <xf numFmtId="0" fontId="0" fillId="5" borderId="0" xfId="0" applyFill="1" applyAlignment="1">
      <alignment horizontal="center"/>
    </xf>
    <xf numFmtId="0" fontId="1" fillId="2" borderId="0" xfId="0" applyFont="1" applyFill="1" applyAlignment="1">
      <alignment horizontal="center" vertical="center" wrapText="1"/>
    </xf>
    <xf numFmtId="0" fontId="0" fillId="6" borderId="0" xfId="0" applyFill="1" applyAlignment="1">
      <alignment horizontal="center" wrapText="1"/>
    </xf>
    <xf numFmtId="0" fontId="0" fillId="6" borderId="0" xfId="0" applyFill="1" applyAlignment="1">
      <alignment horizontal="center"/>
    </xf>
    <xf numFmtId="0" fontId="0" fillId="6" borderId="0" xfId="0" applyFill="1" applyAlignment="1">
      <alignment horizontal="center" vertical="center"/>
    </xf>
    <xf numFmtId="0" fontId="6" fillId="6" borderId="0" xfId="0" applyFont="1" applyFill="1"/>
    <xf numFmtId="0" fontId="0" fillId="8" borderId="0" xfId="0" applyFill="1" applyAlignment="1">
      <alignment horizontal="center"/>
    </xf>
    <xf numFmtId="0" fontId="0" fillId="0" borderId="0" xfId="0" quotePrefix="1"/>
    <xf numFmtId="164" fontId="0" fillId="0" borderId="0" xfId="0" applyNumberFormat="1" applyAlignment="1">
      <alignment horizontal="left"/>
    </xf>
    <xf numFmtId="17" fontId="0" fillId="0" borderId="0" xfId="0" quotePrefix="1" applyNumberFormat="1"/>
    <xf numFmtId="0" fontId="8" fillId="0" borderId="0" xfId="0" applyFont="1"/>
    <xf numFmtId="0" fontId="0" fillId="6" borderId="0" xfId="0" applyFill="1" applyAlignment="1">
      <alignment vertical="center"/>
    </xf>
    <xf numFmtId="0" fontId="8" fillId="0" borderId="0" xfId="0" applyFont="1" applyAlignment="1">
      <alignment horizontal="right"/>
    </xf>
    <xf numFmtId="0" fontId="0" fillId="0" borderId="0" xfId="0" applyAlignment="1">
      <alignment horizontal="left"/>
    </xf>
    <xf numFmtId="165" fontId="0" fillId="0" borderId="0" xfId="1" applyNumberFormat="1" applyFont="1" applyAlignment="1">
      <alignment horizontal="left"/>
    </xf>
    <xf numFmtId="0" fontId="0" fillId="9" borderId="0" xfId="0" applyFill="1" applyAlignment="1">
      <alignment horizontal="left"/>
    </xf>
    <xf numFmtId="0" fontId="0" fillId="0" borderId="0" xfId="0" applyAlignment="1">
      <alignment horizontal="left" wrapText="1"/>
    </xf>
    <xf numFmtId="165" fontId="0" fillId="0" borderId="0" xfId="1" quotePrefix="1" applyNumberFormat="1" applyFont="1" applyAlignment="1">
      <alignment horizontal="left" wrapText="1"/>
    </xf>
    <xf numFmtId="0" fontId="0" fillId="0" borderId="0" xfId="0" quotePrefix="1" applyAlignment="1">
      <alignment horizontal="left" wrapText="1"/>
    </xf>
    <xf numFmtId="0" fontId="0" fillId="0" borderId="0" xfId="0" applyAlignment="1">
      <alignment horizontal="left" indent="1"/>
    </xf>
    <xf numFmtId="16" fontId="0" fillId="0" borderId="0" xfId="0" applyNumberFormat="1"/>
    <xf numFmtId="16" fontId="1" fillId="2" borderId="0" xfId="0" applyNumberFormat="1" applyFont="1" applyFill="1"/>
    <xf numFmtId="16" fontId="0" fillId="0" borderId="0" xfId="0" quotePrefix="1" applyNumberFormat="1"/>
    <xf numFmtId="0" fontId="0" fillId="10" borderId="0" xfId="0" applyFill="1"/>
    <xf numFmtId="0" fontId="1" fillId="7" borderId="0" xfId="0" applyFont="1" applyFill="1"/>
    <xf numFmtId="16" fontId="1" fillId="7" borderId="0" xfId="0" applyNumberFormat="1" applyFont="1" applyFill="1"/>
    <xf numFmtId="0" fontId="0" fillId="11" borderId="0" xfId="0" applyFill="1"/>
    <xf numFmtId="0" fontId="5" fillId="2" borderId="0" xfId="0" applyFont="1" applyFill="1"/>
    <xf numFmtId="0" fontId="1" fillId="2" borderId="0" xfId="0" applyFont="1" applyFill="1" applyAlignment="1">
      <alignment horizontal="right"/>
    </xf>
    <xf numFmtId="0" fontId="9" fillId="0" borderId="0" xfId="0" applyFont="1"/>
    <xf numFmtId="0" fontId="10" fillId="0" borderId="0" xfId="0" applyFont="1" applyAlignment="1">
      <alignment horizontal="right"/>
    </xf>
    <xf numFmtId="0" fontId="0" fillId="0" borderId="1" xfId="0" applyBorder="1"/>
    <xf numFmtId="0" fontId="1" fillId="12" borderId="0" xfId="0" applyFont="1" applyFill="1"/>
    <xf numFmtId="15" fontId="0" fillId="0" borderId="0" xfId="0" applyNumberFormat="1"/>
    <xf numFmtId="0" fontId="1" fillId="12" borderId="0" xfId="0" applyFont="1" applyFill="1" applyAlignment="1">
      <alignment horizontal="right"/>
    </xf>
    <xf numFmtId="15" fontId="0" fillId="0" borderId="0" xfId="0" quotePrefix="1" applyNumberFormat="1"/>
    <xf numFmtId="165" fontId="0" fillId="0" borderId="0" xfId="1" applyNumberFormat="1" applyFont="1"/>
    <xf numFmtId="0" fontId="1" fillId="12" borderId="0" xfId="0" applyFont="1" applyFill="1" applyAlignment="1">
      <alignment horizontal="center"/>
    </xf>
    <xf numFmtId="165" fontId="8" fillId="0" borderId="1" xfId="0" applyNumberFormat="1" applyFont="1" applyBorder="1"/>
    <xf numFmtId="165" fontId="8" fillId="0" borderId="0" xfId="0" applyNumberFormat="1" applyFont="1"/>
    <xf numFmtId="0" fontId="0" fillId="0" borderId="2" xfId="0" applyBorder="1"/>
    <xf numFmtId="0" fontId="8" fillId="0" borderId="6" xfId="0" applyFont="1" applyBorder="1"/>
    <xf numFmtId="0" fontId="8" fillId="0" borderId="7" xfId="0" applyFont="1" applyBorder="1" applyAlignment="1">
      <alignment horizontal="center"/>
    </xf>
    <xf numFmtId="0" fontId="8" fillId="0" borderId="8" xfId="0" applyFont="1" applyBorder="1" applyAlignment="1">
      <alignment horizontal="center"/>
    </xf>
    <xf numFmtId="0" fontId="8" fillId="0" borderId="9" xfId="0" applyFont="1" applyBorder="1" applyAlignment="1">
      <alignment horizontal="center"/>
    </xf>
    <xf numFmtId="0" fontId="0" fillId="0" borderId="5" xfId="0" applyBorder="1" applyAlignment="1">
      <alignment horizontal="left" indent="1"/>
    </xf>
    <xf numFmtId="9" fontId="5" fillId="0" borderId="0" xfId="2" applyFont="1"/>
    <xf numFmtId="0" fontId="0" fillId="0" borderId="10" xfId="0" applyBorder="1" applyAlignment="1">
      <alignment horizontal="left" indent="1"/>
    </xf>
    <xf numFmtId="0" fontId="8" fillId="0" borderId="3" xfId="0" applyFont="1" applyBorder="1" applyAlignment="1">
      <alignment horizontal="center"/>
    </xf>
    <xf numFmtId="0" fontId="8" fillId="0" borderId="4" xfId="0" applyFont="1" applyBorder="1" applyAlignment="1">
      <alignment horizontal="center"/>
    </xf>
    <xf numFmtId="0" fontId="8" fillId="0" borderId="5" xfId="0" applyFont="1" applyBorder="1" applyAlignment="1">
      <alignment horizontal="center"/>
    </xf>
  </cellXfs>
  <cellStyles count="3">
    <cellStyle name="Comma" xfId="1" builtinId="3"/>
    <cellStyle name="Normal" xfId="0" builtinId="0"/>
    <cellStyle name="Percent" xfId="2" builtinId="5"/>
  </cellStyles>
  <dxfs count="5">
    <dxf>
      <font>
        <color theme="0"/>
      </font>
      <fill>
        <patternFill>
          <bgColor rgb="FFFF0000"/>
        </patternFill>
      </fill>
    </dxf>
    <dxf>
      <font>
        <color theme="0"/>
      </font>
      <fill>
        <patternFill>
          <bgColor rgb="FFFF0000"/>
        </patternFill>
      </fill>
    </dxf>
    <dxf>
      <font>
        <color theme="0"/>
      </font>
      <fill>
        <patternFill patternType="solid">
          <bgColor theme="8"/>
        </patternFill>
      </fill>
    </dxf>
    <dxf>
      <font>
        <color theme="0"/>
      </font>
      <fill>
        <patternFill patternType="solid">
          <bgColor theme="8"/>
        </patternFill>
      </fill>
    </dxf>
    <dxf>
      <font>
        <color theme="0"/>
      </font>
      <fill>
        <patternFill patternType="solid">
          <bgColor theme="8"/>
        </patternFill>
      </fill>
    </dxf>
  </dxfs>
  <tableStyles count="0" defaultTableStyle="TableStyleMedium2" defaultPivotStyle="PivotStyleLight16"/>
  <colors>
    <mruColors>
      <color rgb="FF1F184D"/>
      <color rgb="FF8CC63E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6" Type="http://schemas.openxmlformats.org/officeDocument/2006/relationships/customXml" Target="../customXml/item3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5" Type="http://schemas.openxmlformats.org/officeDocument/2006/relationships/customXml" Target="../customXml/item2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customXml" Target="../customXml/item1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SOX Testing Scope 2024(Actual)</a:t>
            </a:r>
            <a:r>
              <a:rPr lang="en-US" baseline="0"/>
              <a:t> to 2026(Est.)</a:t>
            </a:r>
            <a:endParaRPr lang="en-US"/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SOX!$A$4</c:f>
              <c:strCache>
                <c:ptCount val="1"/>
                <c:pt idx="0">
                  <c:v>Total Controls (incl IT)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cat>
            <c:strRef>
              <c:f>SOX!$B$3:$M$3</c:f>
              <c:strCache>
                <c:ptCount val="12"/>
                <c:pt idx="0">
                  <c:v>2024 Q1</c:v>
                </c:pt>
                <c:pt idx="1">
                  <c:v>2024 Q2</c:v>
                </c:pt>
                <c:pt idx="2">
                  <c:v>2024 Q3</c:v>
                </c:pt>
                <c:pt idx="3">
                  <c:v>2024 Q4</c:v>
                </c:pt>
                <c:pt idx="4">
                  <c:v>2025 Q1</c:v>
                </c:pt>
                <c:pt idx="5">
                  <c:v>2025 Q2</c:v>
                </c:pt>
                <c:pt idx="6">
                  <c:v>2025 Q3</c:v>
                </c:pt>
                <c:pt idx="7">
                  <c:v>2025 Q4</c:v>
                </c:pt>
                <c:pt idx="8">
                  <c:v>2026 Q1</c:v>
                </c:pt>
                <c:pt idx="9">
                  <c:v>2026 Q2</c:v>
                </c:pt>
                <c:pt idx="10">
                  <c:v>2026 Q3</c:v>
                </c:pt>
                <c:pt idx="11">
                  <c:v>2026 Q4</c:v>
                </c:pt>
              </c:strCache>
            </c:strRef>
          </c:cat>
          <c:val>
            <c:numRef>
              <c:f>SOX!$B$4:$M$4</c:f>
              <c:numCache>
                <c:formatCode>General</c:formatCode>
                <c:ptCount val="12"/>
                <c:pt idx="0">
                  <c:v>39</c:v>
                </c:pt>
                <c:pt idx="1">
                  <c:v>75</c:v>
                </c:pt>
                <c:pt idx="2">
                  <c:v>53</c:v>
                </c:pt>
                <c:pt idx="3">
                  <c:v>78</c:v>
                </c:pt>
                <c:pt idx="4">
                  <c:v>39</c:v>
                </c:pt>
                <c:pt idx="5">
                  <c:v>75</c:v>
                </c:pt>
                <c:pt idx="6">
                  <c:v>53</c:v>
                </c:pt>
                <c:pt idx="7">
                  <c:v>78</c:v>
                </c:pt>
                <c:pt idx="8">
                  <c:v>39</c:v>
                </c:pt>
                <c:pt idx="9">
                  <c:v>75</c:v>
                </c:pt>
                <c:pt idx="10">
                  <c:v>53</c:v>
                </c:pt>
                <c:pt idx="11">
                  <c:v>78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9DD4-493F-8F1D-60C965212766}"/>
            </c:ext>
          </c:extLst>
        </c:ser>
        <c:ser>
          <c:idx val="1"/>
          <c:order val="1"/>
          <c:tx>
            <c:strRef>
              <c:f>SOX!$A$5</c:f>
              <c:strCache>
                <c:ptCount val="1"/>
                <c:pt idx="0">
                  <c:v>Number of Tests</c:v>
                </c:pt>
              </c:strCache>
            </c:strRef>
          </c:tx>
          <c:spPr>
            <a:solidFill>
              <a:schemeClr val="accent2"/>
            </a:solidFill>
            <a:ln>
              <a:noFill/>
            </a:ln>
            <a:effectLst/>
          </c:spPr>
          <c:invertIfNegative val="0"/>
          <c:trendline>
            <c:spPr>
              <a:ln w="31750" cap="rnd">
                <a:solidFill>
                  <a:srgbClr val="FF0000"/>
                </a:solidFill>
                <a:prstDash val="sysDot"/>
                <a:headEnd type="none"/>
                <a:tailEnd type="triangle"/>
              </a:ln>
              <a:effectLst/>
            </c:spPr>
            <c:trendlineType val="linear"/>
            <c:dispRSqr val="0"/>
            <c:dispEq val="0"/>
          </c:trendline>
          <c:cat>
            <c:strRef>
              <c:f>SOX!$B$3:$M$3</c:f>
              <c:strCache>
                <c:ptCount val="12"/>
                <c:pt idx="0">
                  <c:v>2024 Q1</c:v>
                </c:pt>
                <c:pt idx="1">
                  <c:v>2024 Q2</c:v>
                </c:pt>
                <c:pt idx="2">
                  <c:v>2024 Q3</c:v>
                </c:pt>
                <c:pt idx="3">
                  <c:v>2024 Q4</c:v>
                </c:pt>
                <c:pt idx="4">
                  <c:v>2025 Q1</c:v>
                </c:pt>
                <c:pt idx="5">
                  <c:v>2025 Q2</c:v>
                </c:pt>
                <c:pt idx="6">
                  <c:v>2025 Q3</c:v>
                </c:pt>
                <c:pt idx="7">
                  <c:v>2025 Q4</c:v>
                </c:pt>
                <c:pt idx="8">
                  <c:v>2026 Q1</c:v>
                </c:pt>
                <c:pt idx="9">
                  <c:v>2026 Q2</c:v>
                </c:pt>
                <c:pt idx="10">
                  <c:v>2026 Q3</c:v>
                </c:pt>
                <c:pt idx="11">
                  <c:v>2026 Q4</c:v>
                </c:pt>
              </c:strCache>
            </c:strRef>
          </c:cat>
          <c:val>
            <c:numRef>
              <c:f>SOX!$B$5:$M$5</c:f>
              <c:numCache>
                <c:formatCode>General</c:formatCode>
                <c:ptCount val="12"/>
                <c:pt idx="0">
                  <c:v>31</c:v>
                </c:pt>
                <c:pt idx="1">
                  <c:v>58</c:v>
                </c:pt>
                <c:pt idx="2">
                  <c:v>32</c:v>
                </c:pt>
                <c:pt idx="3">
                  <c:v>67</c:v>
                </c:pt>
                <c:pt idx="4">
                  <c:v>4</c:v>
                </c:pt>
                <c:pt idx="5">
                  <c:v>41</c:v>
                </c:pt>
                <c:pt idx="6">
                  <c:v>1</c:v>
                </c:pt>
                <c:pt idx="7">
                  <c:v>27</c:v>
                </c:pt>
                <c:pt idx="8">
                  <c:v>3</c:v>
                </c:pt>
                <c:pt idx="9">
                  <c:v>40</c:v>
                </c:pt>
                <c:pt idx="10">
                  <c:v>1</c:v>
                </c:pt>
                <c:pt idx="11">
                  <c:v>23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9DD4-493F-8F1D-60C96521276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axId val="1794952703"/>
        <c:axId val="1794953663"/>
      </c:barChart>
      <c:catAx>
        <c:axId val="1794952703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794953663"/>
        <c:crosses val="autoZero"/>
        <c:auto val="1"/>
        <c:lblAlgn val="ctr"/>
        <c:lblOffset val="100"/>
        <c:noMultiLvlLbl val="0"/>
      </c:catAx>
      <c:valAx>
        <c:axId val="1794953663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794952703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zero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332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17</xdr:col>
      <xdr:colOff>132038</xdr:colOff>
      <xdr:row>52</xdr:row>
      <xdr:rowOff>141743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4F20A6E6-5328-66B4-80DF-95ACB00E4AE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0"/>
          <a:ext cx="10495238" cy="9057143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600075</xdr:colOff>
      <xdr:row>1</xdr:row>
      <xdr:rowOff>142875</xdr:rowOff>
    </xdr:from>
    <xdr:to>
      <xdr:col>10</xdr:col>
      <xdr:colOff>123123</xdr:colOff>
      <xdr:row>19</xdr:row>
      <xdr:rowOff>56775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86D16539-E0E3-11B7-5699-D3CB163BE14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600075" y="314325"/>
          <a:ext cx="5619048" cy="3000000"/>
        </a:xfrm>
        <a:prstGeom prst="rect">
          <a:avLst/>
        </a:prstGeom>
        <a:ln w="3175">
          <a:solidFill>
            <a:schemeClr val="tx1"/>
          </a:solidFill>
        </a:ln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581025</xdr:colOff>
      <xdr:row>8</xdr:row>
      <xdr:rowOff>0</xdr:rowOff>
    </xdr:from>
    <xdr:to>
      <xdr:col>10</xdr:col>
      <xdr:colOff>133350</xdr:colOff>
      <xdr:row>29</xdr:row>
      <xdr:rowOff>38100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03907877-91C6-3FE1-1624-B02E72BDF327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CEBDFD7-E052-4B73-B408-BC33FC98A271}">
  <sheetPr>
    <tabColor rgb="FF0070C0"/>
  </sheetPr>
  <dimension ref="A1:W24"/>
  <sheetViews>
    <sheetView showGridLines="0" zoomScale="99" zoomScaleNormal="99" workbookViewId="0">
      <pane xSplit="5" ySplit="2" topLeftCell="M3" activePane="bottomRight" state="frozen"/>
      <selection pane="topRight" activeCell="E1" sqref="E1"/>
      <selection pane="bottomLeft" activeCell="A3" sqref="A3"/>
      <selection pane="bottomRight" activeCell="D30" sqref="D30"/>
    </sheetView>
  </sheetViews>
  <sheetFormatPr defaultRowHeight="13.5" customHeight="1" outlineLevelCol="1" x14ac:dyDescent="0.25"/>
  <cols>
    <col min="1" max="1" width="5.5703125" hidden="1" customWidth="1" outlineLevel="1"/>
    <col min="2" max="2" width="8.85546875" style="4" customWidth="1" collapsed="1"/>
    <col min="3" max="3" width="11.5703125" style="4" customWidth="1"/>
    <col min="4" max="4" width="8.85546875" style="4"/>
    <col min="5" max="5" width="29.140625" bestFit="1" customWidth="1"/>
    <col min="6" max="6" width="8.85546875" style="5"/>
    <col min="7" max="7" width="11.42578125" style="4" bestFit="1" customWidth="1"/>
    <col min="8" max="10" width="7" hidden="1" customWidth="1" outlineLevel="1"/>
    <col min="11" max="17" width="9.140625" hidden="1" customWidth="1" outlineLevel="1"/>
    <col min="18" max="19" width="12.140625" hidden="1" customWidth="1" outlineLevel="1"/>
    <col min="20" max="20" width="9.28515625" hidden="1" customWidth="1" outlineLevel="1"/>
    <col min="21" max="21" width="16.7109375" customWidth="1" collapsed="1"/>
    <col min="22" max="22" width="16.7109375" hidden="1" customWidth="1" outlineLevel="1"/>
    <col min="23" max="23" width="43" bestFit="1" customWidth="1" collapsed="1"/>
  </cols>
  <sheetData>
    <row r="1" spans="1:23" x14ac:dyDescent="0.25">
      <c r="A1" s="10" t="s">
        <v>0</v>
      </c>
      <c r="H1" s="1" t="s">
        <v>1</v>
      </c>
      <c r="I1" s="1"/>
      <c r="J1" s="1"/>
      <c r="P1" s="6" t="s">
        <v>2</v>
      </c>
      <c r="Q1" s="6" t="s">
        <v>3</v>
      </c>
      <c r="R1" s="6" t="s">
        <v>4</v>
      </c>
      <c r="S1" s="6"/>
      <c r="T1" s="6"/>
      <c r="U1" s="6"/>
      <c r="V1" s="6"/>
    </row>
    <row r="2" spans="1:23" ht="27" x14ac:dyDescent="0.25">
      <c r="A2" s="12" t="s">
        <v>5</v>
      </c>
      <c r="B2" s="3" t="s">
        <v>6</v>
      </c>
      <c r="C2" s="15" t="s">
        <v>7</v>
      </c>
      <c r="D2" s="2" t="s">
        <v>8</v>
      </c>
      <c r="E2" s="1" t="s">
        <v>9</v>
      </c>
      <c r="F2" s="3" t="s">
        <v>10</v>
      </c>
      <c r="G2" s="2" t="s">
        <v>11</v>
      </c>
      <c r="H2" s="9" t="s">
        <v>12</v>
      </c>
      <c r="I2" s="9" t="s">
        <v>13</v>
      </c>
      <c r="J2" s="9" t="s">
        <v>14</v>
      </c>
      <c r="K2" s="3" t="s">
        <v>15</v>
      </c>
      <c r="L2" s="3" t="s">
        <v>16</v>
      </c>
      <c r="M2" s="3" t="s">
        <v>3</v>
      </c>
      <c r="N2" s="3" t="s">
        <v>17</v>
      </c>
      <c r="O2" s="3" t="s">
        <v>18</v>
      </c>
      <c r="P2" s="6" t="s">
        <v>19</v>
      </c>
      <c r="Q2" s="7" t="s">
        <v>20</v>
      </c>
      <c r="R2" s="7" t="s">
        <v>21</v>
      </c>
      <c r="S2" s="6" t="s">
        <v>22</v>
      </c>
      <c r="T2" s="7" t="s">
        <v>23</v>
      </c>
      <c r="U2" s="3" t="s">
        <v>24</v>
      </c>
      <c r="V2" s="3" t="s">
        <v>25</v>
      </c>
      <c r="W2" s="9" t="s">
        <v>26</v>
      </c>
    </row>
    <row r="3" spans="1:23" x14ac:dyDescent="0.25">
      <c r="A3" t="str">
        <f t="shared" ref="A3:A23" si="0">IF(AND(H3=A$1,I3=A$1,J3=A$1),"All","Local")</f>
        <v>All</v>
      </c>
      <c r="B3" s="4">
        <v>1</v>
      </c>
      <c r="C3" s="4" t="s">
        <v>19</v>
      </c>
      <c r="D3" s="4">
        <v>6</v>
      </c>
      <c r="E3" t="s">
        <v>27</v>
      </c>
      <c r="F3" s="5" t="s">
        <v>16</v>
      </c>
      <c r="G3" s="4" t="s">
        <v>28</v>
      </c>
      <c r="H3" s="5" t="s">
        <v>0</v>
      </c>
      <c r="I3" s="5" t="s">
        <v>0</v>
      </c>
      <c r="J3" s="5" t="s">
        <v>0</v>
      </c>
      <c r="K3" s="5"/>
      <c r="L3" s="5"/>
      <c r="M3" s="5"/>
      <c r="N3" s="5" t="s">
        <v>0</v>
      </c>
      <c r="O3" s="5"/>
      <c r="P3" s="5" t="s">
        <v>0</v>
      </c>
      <c r="Q3" s="5"/>
      <c r="R3" s="5"/>
      <c r="S3" s="5"/>
      <c r="T3" s="5"/>
      <c r="U3" t="s">
        <v>29</v>
      </c>
      <c r="V3" s="21" t="s">
        <v>30</v>
      </c>
      <c r="W3" t="s">
        <v>31</v>
      </c>
    </row>
    <row r="4" spans="1:23" x14ac:dyDescent="0.25">
      <c r="A4" t="str">
        <f t="shared" si="0"/>
        <v>All</v>
      </c>
      <c r="B4" s="4">
        <v>2</v>
      </c>
      <c r="C4" s="16" t="s">
        <v>32</v>
      </c>
      <c r="D4" s="17">
        <v>7</v>
      </c>
      <c r="E4" s="13" t="s">
        <v>33</v>
      </c>
      <c r="F4" s="18" t="s">
        <v>16</v>
      </c>
      <c r="G4" s="17" t="s">
        <v>28</v>
      </c>
      <c r="H4" s="5" t="s">
        <v>0</v>
      </c>
      <c r="I4" s="5" t="s">
        <v>0</v>
      </c>
      <c r="J4" s="5" t="s">
        <v>0</v>
      </c>
      <c r="K4" s="5"/>
      <c r="L4" s="5"/>
      <c r="M4" s="5"/>
      <c r="N4" s="5" t="s">
        <v>0</v>
      </c>
      <c r="O4" s="5"/>
      <c r="P4" s="5" t="s">
        <v>0</v>
      </c>
      <c r="Q4" s="5"/>
      <c r="R4" s="5"/>
      <c r="S4" s="5"/>
      <c r="T4" s="5"/>
      <c r="U4" s="37" t="s">
        <v>34</v>
      </c>
      <c r="V4" s="22">
        <v>45789</v>
      </c>
      <c r="W4" t="s">
        <v>35</v>
      </c>
    </row>
    <row r="5" spans="1:23" x14ac:dyDescent="0.25">
      <c r="A5" t="str">
        <f t="shared" si="0"/>
        <v>All</v>
      </c>
      <c r="B5" s="4">
        <v>3</v>
      </c>
      <c r="C5" s="4" t="s">
        <v>36</v>
      </c>
      <c r="D5" s="4">
        <v>10</v>
      </c>
      <c r="E5" t="s">
        <v>37</v>
      </c>
      <c r="F5" s="5" t="s">
        <v>3</v>
      </c>
      <c r="G5" s="4" t="s">
        <v>38</v>
      </c>
      <c r="H5" s="5" t="s">
        <v>0</v>
      </c>
      <c r="I5" s="5" t="s">
        <v>0</v>
      </c>
      <c r="J5" s="5" t="s">
        <v>0</v>
      </c>
      <c r="K5" s="5"/>
      <c r="L5" s="5"/>
      <c r="M5" s="5" t="s">
        <v>0</v>
      </c>
      <c r="N5" s="5"/>
      <c r="O5" s="5"/>
      <c r="P5" s="5"/>
      <c r="Q5" s="5"/>
      <c r="R5" s="5" t="s">
        <v>0</v>
      </c>
      <c r="S5" s="5"/>
      <c r="T5" s="5"/>
      <c r="U5" t="s">
        <v>29</v>
      </c>
      <c r="V5" s="14"/>
      <c r="W5" t="s">
        <v>39</v>
      </c>
    </row>
    <row r="6" spans="1:23" x14ac:dyDescent="0.25">
      <c r="A6" t="str">
        <f t="shared" si="0"/>
        <v>All</v>
      </c>
      <c r="B6" s="4">
        <v>4</v>
      </c>
      <c r="C6" s="4" t="s">
        <v>19</v>
      </c>
      <c r="D6" s="4">
        <v>8</v>
      </c>
      <c r="E6" t="s">
        <v>40</v>
      </c>
      <c r="F6" s="5" t="s">
        <v>16</v>
      </c>
      <c r="G6" s="4" t="s">
        <v>41</v>
      </c>
      <c r="H6" s="5" t="s">
        <v>0</v>
      </c>
      <c r="I6" s="5" t="s">
        <v>0</v>
      </c>
      <c r="J6" s="5" t="s">
        <v>0</v>
      </c>
      <c r="K6" s="5"/>
      <c r="L6" s="5"/>
      <c r="M6" s="5"/>
      <c r="N6" s="5"/>
      <c r="O6" s="5"/>
      <c r="P6" s="5" t="s">
        <v>0</v>
      </c>
      <c r="Q6" s="5"/>
      <c r="R6" s="5"/>
      <c r="S6" s="5"/>
      <c r="T6" s="5"/>
      <c r="U6" t="s">
        <v>29</v>
      </c>
      <c r="V6" s="21" t="s">
        <v>30</v>
      </c>
      <c r="W6" t="s">
        <v>31</v>
      </c>
    </row>
    <row r="7" spans="1:23" x14ac:dyDescent="0.25">
      <c r="A7" t="str">
        <f t="shared" si="0"/>
        <v>All</v>
      </c>
      <c r="B7" s="4">
        <v>5</v>
      </c>
      <c r="C7" s="4" t="s">
        <v>42</v>
      </c>
      <c r="D7" s="20">
        <v>4</v>
      </c>
      <c r="E7" t="s">
        <v>43</v>
      </c>
      <c r="F7" s="5" t="s">
        <v>15</v>
      </c>
      <c r="G7" s="4" t="s">
        <v>41</v>
      </c>
      <c r="H7" s="5" t="s">
        <v>0</v>
      </c>
      <c r="I7" s="5" t="s">
        <v>0</v>
      </c>
      <c r="J7" s="5" t="s">
        <v>0</v>
      </c>
      <c r="K7" s="5"/>
      <c r="L7" s="5"/>
      <c r="M7" s="5"/>
      <c r="N7" s="5"/>
      <c r="O7" s="5"/>
      <c r="P7" s="5"/>
      <c r="Q7" s="5"/>
      <c r="R7" s="5"/>
      <c r="S7" s="5"/>
      <c r="T7" s="5"/>
      <c r="U7" s="37" t="s">
        <v>34</v>
      </c>
      <c r="V7" s="22">
        <v>45798</v>
      </c>
      <c r="W7" t="s">
        <v>44</v>
      </c>
    </row>
    <row r="8" spans="1:23" x14ac:dyDescent="0.25">
      <c r="A8" t="str">
        <f t="shared" si="0"/>
        <v>All</v>
      </c>
      <c r="B8" s="4">
        <v>6</v>
      </c>
      <c r="C8" s="4" t="s">
        <v>42</v>
      </c>
      <c r="D8" s="20">
        <v>5</v>
      </c>
      <c r="E8" t="s">
        <v>45</v>
      </c>
      <c r="F8" s="5" t="s">
        <v>15</v>
      </c>
      <c r="G8" s="4" t="s">
        <v>41</v>
      </c>
      <c r="H8" s="5" t="s">
        <v>0</v>
      </c>
      <c r="I8" s="5" t="s">
        <v>0</v>
      </c>
      <c r="J8" s="5" t="s">
        <v>0</v>
      </c>
      <c r="K8" s="5"/>
      <c r="L8" s="5"/>
      <c r="M8" s="5"/>
      <c r="N8" s="5"/>
      <c r="O8" s="5"/>
      <c r="P8" s="5" t="s">
        <v>0</v>
      </c>
      <c r="Q8" s="5"/>
      <c r="R8" s="5"/>
      <c r="S8" s="5"/>
      <c r="T8" s="5"/>
      <c r="U8" s="37" t="s">
        <v>34</v>
      </c>
      <c r="V8" s="22">
        <v>45798</v>
      </c>
      <c r="W8" t="s">
        <v>44</v>
      </c>
    </row>
    <row r="9" spans="1:23" x14ac:dyDescent="0.25">
      <c r="A9" t="str">
        <f t="shared" si="0"/>
        <v>Local</v>
      </c>
      <c r="B9" s="4">
        <v>7</v>
      </c>
      <c r="C9" s="4" t="s">
        <v>19</v>
      </c>
      <c r="D9" s="4">
        <v>9</v>
      </c>
      <c r="E9" t="s">
        <v>46</v>
      </c>
      <c r="F9" s="5" t="s">
        <v>16</v>
      </c>
      <c r="G9" s="4" t="s">
        <v>47</v>
      </c>
      <c r="H9" s="5"/>
      <c r="I9" s="5" t="s">
        <v>0</v>
      </c>
      <c r="J9" s="5" t="s">
        <v>0</v>
      </c>
      <c r="K9" s="5"/>
      <c r="L9" s="5" t="s">
        <v>0</v>
      </c>
      <c r="M9" s="5"/>
      <c r="N9" s="5"/>
      <c r="O9" s="5"/>
      <c r="P9" s="5" t="s">
        <v>0</v>
      </c>
      <c r="Q9" s="5"/>
      <c r="R9" s="5"/>
      <c r="S9" s="5"/>
      <c r="T9" s="5"/>
      <c r="U9" t="s">
        <v>29</v>
      </c>
      <c r="V9" s="21" t="s">
        <v>30</v>
      </c>
      <c r="W9" t="s">
        <v>31</v>
      </c>
    </row>
    <row r="10" spans="1:23" x14ac:dyDescent="0.25">
      <c r="A10" t="str">
        <f t="shared" si="0"/>
        <v>All</v>
      </c>
      <c r="B10" s="4">
        <v>8</v>
      </c>
      <c r="C10" s="4" t="s">
        <v>36</v>
      </c>
      <c r="D10" s="4">
        <v>11</v>
      </c>
      <c r="E10" t="s">
        <v>48</v>
      </c>
      <c r="F10" s="5" t="s">
        <v>3</v>
      </c>
      <c r="G10" s="4" t="s">
        <v>38</v>
      </c>
      <c r="H10" s="5" t="s">
        <v>0</v>
      </c>
      <c r="I10" s="5" t="s">
        <v>0</v>
      </c>
      <c r="J10" s="5" t="s">
        <v>0</v>
      </c>
      <c r="K10" s="5"/>
      <c r="L10" s="5"/>
      <c r="M10" s="5" t="s">
        <v>0</v>
      </c>
      <c r="N10" s="5"/>
      <c r="O10" s="5"/>
      <c r="P10" s="5"/>
      <c r="Q10" s="5"/>
      <c r="R10" s="5" t="s">
        <v>0</v>
      </c>
      <c r="S10" s="5" t="s">
        <v>0</v>
      </c>
      <c r="T10" s="5"/>
      <c r="U10" t="s">
        <v>49</v>
      </c>
      <c r="V10" s="21" t="s">
        <v>50</v>
      </c>
      <c r="W10" t="s">
        <v>51</v>
      </c>
    </row>
    <row r="11" spans="1:23" x14ac:dyDescent="0.25">
      <c r="A11" t="str">
        <f t="shared" si="0"/>
        <v>Local</v>
      </c>
      <c r="B11" s="4">
        <v>9</v>
      </c>
      <c r="C11" s="17" t="s">
        <v>36</v>
      </c>
      <c r="D11" s="17">
        <v>21</v>
      </c>
      <c r="E11" s="19" t="s">
        <v>52</v>
      </c>
      <c r="F11" s="18" t="s">
        <v>53</v>
      </c>
      <c r="G11" s="17" t="s">
        <v>54</v>
      </c>
      <c r="I11" s="5" t="s">
        <v>0</v>
      </c>
      <c r="U11" t="s">
        <v>55</v>
      </c>
      <c r="V11" s="22">
        <v>45798</v>
      </c>
      <c r="W11" t="s">
        <v>56</v>
      </c>
    </row>
    <row r="12" spans="1:23" x14ac:dyDescent="0.25">
      <c r="A12" t="str">
        <f t="shared" si="0"/>
        <v>All</v>
      </c>
      <c r="B12" s="4">
        <v>10</v>
      </c>
      <c r="C12" s="4" t="s">
        <v>57</v>
      </c>
      <c r="D12" s="20">
        <v>20</v>
      </c>
      <c r="E12" s="11" t="s">
        <v>58</v>
      </c>
      <c r="F12" s="5" t="s">
        <v>53</v>
      </c>
      <c r="G12" s="4" t="s">
        <v>47</v>
      </c>
      <c r="H12" s="5" t="s">
        <v>0</v>
      </c>
      <c r="I12" s="5" t="s">
        <v>0</v>
      </c>
      <c r="J12" s="5" t="s">
        <v>0</v>
      </c>
      <c r="U12" s="37" t="s">
        <v>34</v>
      </c>
      <c r="V12" s="23" t="s">
        <v>59</v>
      </c>
      <c r="W12" t="s">
        <v>60</v>
      </c>
    </row>
    <row r="13" spans="1:23" x14ac:dyDescent="0.25">
      <c r="A13" t="str">
        <f t="shared" si="0"/>
        <v>All</v>
      </c>
      <c r="B13" s="4">
        <v>11</v>
      </c>
      <c r="C13" s="4" t="s">
        <v>42</v>
      </c>
      <c r="D13" s="4">
        <v>18</v>
      </c>
      <c r="E13" t="s">
        <v>61</v>
      </c>
      <c r="F13" s="5" t="s">
        <v>53</v>
      </c>
      <c r="G13" s="4" t="s">
        <v>62</v>
      </c>
      <c r="H13" s="5" t="s">
        <v>0</v>
      </c>
      <c r="I13" s="5" t="s">
        <v>0</v>
      </c>
      <c r="J13" s="5" t="s">
        <v>0</v>
      </c>
      <c r="K13" s="5"/>
      <c r="L13" s="5"/>
      <c r="M13" s="5"/>
      <c r="N13" s="5"/>
      <c r="O13" s="5"/>
      <c r="P13" s="5"/>
      <c r="Q13" s="5"/>
      <c r="R13" s="5"/>
      <c r="S13" s="5"/>
      <c r="T13" s="5"/>
      <c r="U13" s="37" t="s">
        <v>34</v>
      </c>
      <c r="V13" s="22">
        <v>45798</v>
      </c>
      <c r="W13" t="s">
        <v>63</v>
      </c>
    </row>
    <row r="14" spans="1:23" x14ac:dyDescent="0.25">
      <c r="A14" t="str">
        <f t="shared" si="0"/>
        <v>All</v>
      </c>
      <c r="B14" s="4">
        <v>12</v>
      </c>
      <c r="C14" s="17" t="s">
        <v>36</v>
      </c>
      <c r="D14" s="17">
        <v>15</v>
      </c>
      <c r="E14" s="13" t="s">
        <v>64</v>
      </c>
      <c r="F14" s="18" t="s">
        <v>3</v>
      </c>
      <c r="G14" s="17" t="s">
        <v>47</v>
      </c>
      <c r="H14" s="5" t="s">
        <v>0</v>
      </c>
      <c r="I14" s="5" t="s">
        <v>0</v>
      </c>
      <c r="J14" s="5" t="s">
        <v>0</v>
      </c>
      <c r="K14" s="5"/>
      <c r="L14" s="5"/>
      <c r="M14" s="5"/>
      <c r="N14" s="5" t="s">
        <v>0</v>
      </c>
      <c r="O14" s="5"/>
      <c r="P14" s="5"/>
      <c r="Q14" s="5"/>
      <c r="R14" s="5"/>
      <c r="S14" s="5"/>
      <c r="T14" s="5"/>
      <c r="U14" t="s">
        <v>55</v>
      </c>
      <c r="V14" s="22">
        <v>45789</v>
      </c>
      <c r="W14" t="s">
        <v>65</v>
      </c>
    </row>
    <row r="15" spans="1:23" x14ac:dyDescent="0.25">
      <c r="A15" t="str">
        <f t="shared" si="0"/>
        <v>Local</v>
      </c>
      <c r="B15" s="4" t="s">
        <v>66</v>
      </c>
      <c r="C15" s="17" t="s">
        <v>36</v>
      </c>
      <c r="D15" s="17">
        <v>17</v>
      </c>
      <c r="E15" s="13" t="s">
        <v>67</v>
      </c>
      <c r="F15" s="18" t="s">
        <v>53</v>
      </c>
      <c r="G15" s="17" t="s">
        <v>47</v>
      </c>
      <c r="H15" s="5"/>
      <c r="I15" s="5"/>
      <c r="J15" s="5"/>
      <c r="K15" s="5"/>
      <c r="L15" s="5"/>
      <c r="M15" s="5"/>
      <c r="N15" s="5"/>
      <c r="O15" s="5"/>
      <c r="P15" s="5"/>
      <c r="Q15" s="5"/>
      <c r="R15" s="5"/>
      <c r="S15" s="5"/>
      <c r="T15" s="5"/>
      <c r="U15" t="s">
        <v>68</v>
      </c>
      <c r="V15" s="22">
        <v>45799</v>
      </c>
      <c r="W15" t="s">
        <v>63</v>
      </c>
    </row>
    <row r="16" spans="1:23" x14ac:dyDescent="0.25">
      <c r="A16" t="str">
        <f t="shared" si="0"/>
        <v>Local</v>
      </c>
      <c r="C16" s="4" t="s">
        <v>19</v>
      </c>
      <c r="D16" s="4">
        <v>1</v>
      </c>
      <c r="E16" t="s">
        <v>69</v>
      </c>
      <c r="F16" s="5" t="s">
        <v>15</v>
      </c>
      <c r="G16" s="4" t="s">
        <v>70</v>
      </c>
      <c r="H16" s="5"/>
      <c r="I16" s="5" t="s">
        <v>0</v>
      </c>
      <c r="J16" s="5" t="s">
        <v>0</v>
      </c>
      <c r="K16" s="5"/>
      <c r="L16" s="5" t="s">
        <v>0</v>
      </c>
      <c r="M16" s="5"/>
      <c r="N16" s="5"/>
      <c r="O16" s="5"/>
      <c r="P16" s="5" t="s">
        <v>0</v>
      </c>
      <c r="Q16" s="5"/>
      <c r="R16" s="5"/>
      <c r="S16" s="5"/>
      <c r="T16" s="5"/>
      <c r="V16" s="22">
        <v>45799</v>
      </c>
      <c r="W16" t="s">
        <v>71</v>
      </c>
    </row>
    <row r="17" spans="1:23" x14ac:dyDescent="0.25">
      <c r="A17" t="str">
        <f t="shared" si="0"/>
        <v>Local</v>
      </c>
      <c r="D17" s="4">
        <v>2</v>
      </c>
      <c r="E17" t="s">
        <v>72</v>
      </c>
      <c r="F17" s="5" t="s">
        <v>15</v>
      </c>
      <c r="G17" s="4" t="s">
        <v>70</v>
      </c>
      <c r="H17" s="5"/>
      <c r="I17" s="5" t="s">
        <v>0</v>
      </c>
      <c r="J17" s="5"/>
      <c r="K17" s="5"/>
      <c r="L17" s="5" t="s">
        <v>0</v>
      </c>
      <c r="M17" s="5"/>
      <c r="N17" s="5"/>
      <c r="O17" s="5"/>
      <c r="P17" s="5"/>
      <c r="Q17" s="5"/>
      <c r="R17" s="5"/>
      <c r="S17" s="5"/>
      <c r="T17" s="5" t="s">
        <v>0</v>
      </c>
      <c r="V17" s="22">
        <v>45799</v>
      </c>
      <c r="W17" t="s">
        <v>73</v>
      </c>
    </row>
    <row r="18" spans="1:23" x14ac:dyDescent="0.25">
      <c r="A18" t="str">
        <f t="shared" si="0"/>
        <v>Local</v>
      </c>
      <c r="D18" s="8">
        <v>3</v>
      </c>
      <c r="E18" t="s">
        <v>74</v>
      </c>
      <c r="F18" s="5" t="s">
        <v>15</v>
      </c>
      <c r="G18" s="4" t="s">
        <v>70</v>
      </c>
      <c r="H18" s="5"/>
      <c r="I18" s="5" t="s">
        <v>0</v>
      </c>
      <c r="J18" s="5"/>
      <c r="K18" s="5"/>
      <c r="L18" s="5"/>
      <c r="M18" s="5"/>
      <c r="N18" s="5"/>
      <c r="O18" s="5" t="s">
        <v>0</v>
      </c>
      <c r="P18" s="5"/>
      <c r="Q18" s="5"/>
      <c r="R18" s="5"/>
      <c r="S18" s="5"/>
      <c r="T18" s="5"/>
    </row>
    <row r="19" spans="1:23" x14ac:dyDescent="0.25">
      <c r="A19" t="str">
        <f t="shared" si="0"/>
        <v>Local</v>
      </c>
      <c r="D19" s="4">
        <v>12</v>
      </c>
      <c r="E19" t="s">
        <v>75</v>
      </c>
      <c r="F19" s="5" t="s">
        <v>3</v>
      </c>
      <c r="G19" s="4" t="s">
        <v>38</v>
      </c>
      <c r="H19" s="5"/>
      <c r="I19" s="5" t="s">
        <v>0</v>
      </c>
      <c r="J19" s="5"/>
      <c r="K19" s="5"/>
      <c r="L19" s="5"/>
      <c r="M19" s="5"/>
      <c r="N19" s="5"/>
      <c r="O19" s="5"/>
      <c r="P19" s="5"/>
      <c r="Q19" s="5" t="s">
        <v>0</v>
      </c>
      <c r="R19" s="5"/>
      <c r="S19" s="5"/>
      <c r="T19" s="5"/>
    </row>
    <row r="20" spans="1:23" x14ac:dyDescent="0.25">
      <c r="A20" t="str">
        <f t="shared" si="0"/>
        <v>Local</v>
      </c>
      <c r="D20" s="4">
        <v>13</v>
      </c>
      <c r="E20" t="s">
        <v>76</v>
      </c>
      <c r="F20" s="5" t="s">
        <v>3</v>
      </c>
      <c r="G20" s="4" t="s">
        <v>62</v>
      </c>
      <c r="H20" s="5"/>
      <c r="I20" s="5" t="s">
        <v>0</v>
      </c>
      <c r="J20" s="5"/>
      <c r="K20" s="5"/>
      <c r="L20" s="5"/>
      <c r="M20" s="5"/>
      <c r="N20" s="5"/>
      <c r="O20" s="5"/>
      <c r="P20" s="5"/>
      <c r="Q20" s="5"/>
      <c r="R20" s="5"/>
      <c r="S20" s="5"/>
      <c r="T20" s="5"/>
      <c r="W20" t="s">
        <v>77</v>
      </c>
    </row>
    <row r="21" spans="1:23" x14ac:dyDescent="0.25">
      <c r="A21" t="str">
        <f t="shared" si="0"/>
        <v>Local</v>
      </c>
      <c r="B21" s="14"/>
      <c r="C21" s="14"/>
      <c r="D21" s="8">
        <v>14</v>
      </c>
      <c r="E21" t="s">
        <v>78</v>
      </c>
      <c r="F21" s="5" t="s">
        <v>3</v>
      </c>
      <c r="G21" s="4" t="s">
        <v>41</v>
      </c>
      <c r="H21" s="5"/>
      <c r="I21" s="5"/>
      <c r="J21" s="5" t="s">
        <v>0</v>
      </c>
      <c r="K21" s="5"/>
      <c r="L21" s="5"/>
      <c r="M21" s="5"/>
      <c r="N21" s="5"/>
      <c r="O21" s="5"/>
      <c r="P21" s="5"/>
      <c r="Q21" s="5"/>
      <c r="R21" s="5"/>
      <c r="S21" s="5"/>
      <c r="T21" s="5"/>
    </row>
    <row r="22" spans="1:23" ht="13.5" customHeight="1" x14ac:dyDescent="0.25">
      <c r="A22" t="str">
        <f t="shared" si="0"/>
        <v>Local</v>
      </c>
      <c r="B22" s="14"/>
      <c r="C22" s="14"/>
      <c r="D22" s="8">
        <v>16</v>
      </c>
      <c r="E22" t="s">
        <v>79</v>
      </c>
      <c r="F22" s="5" t="s">
        <v>80</v>
      </c>
      <c r="G22" s="4" t="s">
        <v>62</v>
      </c>
      <c r="H22" s="5"/>
      <c r="I22" s="5" t="s">
        <v>0</v>
      </c>
      <c r="J22" s="5"/>
      <c r="K22" s="5"/>
      <c r="L22" s="5"/>
      <c r="M22" s="5"/>
      <c r="N22" s="5"/>
      <c r="O22" s="5"/>
      <c r="P22" s="5"/>
      <c r="Q22" s="5"/>
      <c r="R22" s="5"/>
      <c r="S22" s="5"/>
      <c r="T22" s="5"/>
      <c r="W22" t="s">
        <v>34</v>
      </c>
    </row>
    <row r="23" spans="1:23" ht="13.5" customHeight="1" x14ac:dyDescent="0.25">
      <c r="A23" t="str">
        <f t="shared" si="0"/>
        <v>Local</v>
      </c>
      <c r="D23" s="4">
        <v>19</v>
      </c>
      <c r="E23" t="s">
        <v>81</v>
      </c>
      <c r="F23" s="5" t="s">
        <v>53</v>
      </c>
      <c r="G23" s="4" t="s">
        <v>54</v>
      </c>
      <c r="H23" s="5"/>
      <c r="I23" s="5" t="s">
        <v>82</v>
      </c>
      <c r="J23" s="5" t="s">
        <v>0</v>
      </c>
      <c r="K23" s="5"/>
      <c r="L23" s="5"/>
      <c r="M23" s="5"/>
      <c r="N23" s="5"/>
      <c r="O23" s="5"/>
      <c r="P23" s="5"/>
      <c r="Q23" s="5"/>
      <c r="R23" s="5"/>
      <c r="S23" s="5"/>
      <c r="T23" s="5"/>
      <c r="W23" t="s">
        <v>83</v>
      </c>
    </row>
    <row r="24" spans="1:23" ht="13.5" customHeight="1" x14ac:dyDescent="0.25">
      <c r="C24" s="4" t="s">
        <v>42</v>
      </c>
      <c r="D24" s="4">
        <v>21</v>
      </c>
      <c r="E24" t="s">
        <v>84</v>
      </c>
      <c r="F24" s="5" t="s">
        <v>80</v>
      </c>
      <c r="G24" s="4" t="s">
        <v>62</v>
      </c>
      <c r="H24" s="5" t="s">
        <v>0</v>
      </c>
      <c r="I24" s="5" t="s">
        <v>0</v>
      </c>
      <c r="K24" s="5" t="s">
        <v>0</v>
      </c>
      <c r="L24" s="5" t="s">
        <v>0</v>
      </c>
      <c r="M24" s="5" t="s">
        <v>0</v>
      </c>
      <c r="W24" t="s">
        <v>85</v>
      </c>
    </row>
  </sheetData>
  <autoFilter ref="A2:T24" xr:uid="{ACEBDFD7-E052-4B73-B408-BC33FC98A271}"/>
  <sortState xmlns:xlrd2="http://schemas.microsoft.com/office/spreadsheetml/2017/richdata2" ref="A3:X23">
    <sortCondition ref="B3:B23"/>
    <sortCondition ref="D3:D23"/>
  </sortState>
  <phoneticPr fontId="2" type="noConversion"/>
  <conditionalFormatting sqref="H24:I24">
    <cfRule type="cellIs" dxfId="4" priority="3" operator="equal">
      <formula>"Yes"</formula>
    </cfRule>
  </conditionalFormatting>
  <conditionalFormatting sqref="H3:J22">
    <cfRule type="cellIs" dxfId="3" priority="4" operator="equal">
      <formula>"Yes"</formula>
    </cfRule>
  </conditionalFormatting>
  <conditionalFormatting sqref="I23">
    <cfRule type="cellIs" dxfId="2" priority="6" operator="equal">
      <formula>"Yes"</formula>
    </cfRule>
  </conditionalFormatting>
  <conditionalFormatting sqref="K24:M24">
    <cfRule type="cellIs" dxfId="1" priority="2" operator="equal">
      <formula>"Yes"</formula>
    </cfRule>
  </conditionalFormatting>
  <conditionalFormatting sqref="K3:T21">
    <cfRule type="cellIs" dxfId="0" priority="7" operator="equal">
      <formula>"Yes"</formula>
    </cfRule>
  </conditionalFormatting>
  <pageMargins left="0.7" right="0.7" top="0.75" bottom="0.75" header="0.3" footer="0.3"/>
  <pageSetup paperSize="9" orientation="portrait" horizontalDpi="300" verticalDpi="300" r:id="rId1"/>
  <colBreaks count="4" manualBreakCount="4">
    <brk id="11" max="1048575" man="1"/>
    <brk id="12" max="1048575" man="1"/>
    <brk id="13" max="1048575" man="1"/>
    <brk id="14" max="1048575" man="1"/>
  </col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0A83E18-05B1-4AB3-A2EF-F5D263A70C49}">
  <dimension ref="B2:K31"/>
  <sheetViews>
    <sheetView showGridLines="0" zoomScale="130" zoomScaleNormal="130" workbookViewId="0">
      <selection activeCell="C20" sqref="C20"/>
    </sheetView>
  </sheetViews>
  <sheetFormatPr defaultRowHeight="13.5" x14ac:dyDescent="0.25"/>
  <cols>
    <col min="2" max="2" width="11.42578125" bestFit="1" customWidth="1"/>
    <col min="3" max="3" width="14.85546875" bestFit="1" customWidth="1"/>
    <col min="4" max="4" width="11.28515625" customWidth="1"/>
    <col min="6" max="6" width="11" bestFit="1" customWidth="1"/>
    <col min="7" max="9" width="11" customWidth="1"/>
    <col min="11" max="11" width="40.140625" bestFit="1" customWidth="1"/>
  </cols>
  <sheetData>
    <row r="2" spans="2:11" x14ac:dyDescent="0.25">
      <c r="F2">
        <v>550</v>
      </c>
      <c r="G2" t="s">
        <v>159</v>
      </c>
    </row>
    <row r="3" spans="2:11" x14ac:dyDescent="0.25">
      <c r="B3" s="46" t="s">
        <v>160</v>
      </c>
      <c r="C3" s="46" t="s">
        <v>143</v>
      </c>
      <c r="D3" s="51" t="s">
        <v>161</v>
      </c>
      <c r="E3" s="46" t="s">
        <v>162</v>
      </c>
      <c r="F3" s="46" t="s">
        <v>163</v>
      </c>
      <c r="G3" s="46" t="s">
        <v>164</v>
      </c>
      <c r="H3" s="48" t="s">
        <v>165</v>
      </c>
      <c r="I3" s="48" t="s">
        <v>166</v>
      </c>
      <c r="J3" s="51" t="s">
        <v>167</v>
      </c>
      <c r="K3" s="46" t="s">
        <v>168</v>
      </c>
    </row>
    <row r="4" spans="2:11" x14ac:dyDescent="0.25">
      <c r="B4" t="s">
        <v>169</v>
      </c>
      <c r="C4" s="49" t="s">
        <v>170</v>
      </c>
      <c r="D4" s="4">
        <v>0</v>
      </c>
      <c r="E4" s="50">
        <v>500</v>
      </c>
      <c r="F4" s="50">
        <f t="shared" ref="F4:F14" si="0">D4*$F$2</f>
        <v>0</v>
      </c>
      <c r="G4" s="50">
        <v>100</v>
      </c>
      <c r="H4" s="50">
        <f t="shared" ref="H4:H14" si="1">SUM(E4:G4)</f>
        <v>600</v>
      </c>
      <c r="I4" s="50"/>
      <c r="J4" s="4" t="s">
        <v>47</v>
      </c>
      <c r="K4" t="s">
        <v>171</v>
      </c>
    </row>
    <row r="5" spans="2:11" x14ac:dyDescent="0.25">
      <c r="B5" t="s">
        <v>172</v>
      </c>
      <c r="C5" s="47" t="s">
        <v>173</v>
      </c>
      <c r="D5" s="4">
        <v>4</v>
      </c>
      <c r="E5" s="50">
        <v>500</v>
      </c>
      <c r="F5" s="50">
        <f t="shared" si="0"/>
        <v>2200</v>
      </c>
      <c r="G5" s="50">
        <v>1000</v>
      </c>
      <c r="H5" s="50">
        <f t="shared" si="1"/>
        <v>3700</v>
      </c>
      <c r="I5" s="50"/>
      <c r="J5" s="4" t="s">
        <v>70</v>
      </c>
      <c r="K5" t="s">
        <v>174</v>
      </c>
    </row>
    <row r="6" spans="2:11" x14ac:dyDescent="0.25">
      <c r="B6" t="s">
        <v>172</v>
      </c>
      <c r="C6" s="47" t="s">
        <v>175</v>
      </c>
      <c r="D6" s="4">
        <v>2</v>
      </c>
      <c r="E6" s="50">
        <v>500</v>
      </c>
      <c r="F6" s="50">
        <f t="shared" si="0"/>
        <v>1100</v>
      </c>
      <c r="G6" s="50">
        <v>600</v>
      </c>
      <c r="H6" s="50">
        <f t="shared" si="1"/>
        <v>2200</v>
      </c>
      <c r="I6" s="50"/>
      <c r="J6" s="4" t="s">
        <v>47</v>
      </c>
      <c r="K6" t="s">
        <v>176</v>
      </c>
    </row>
    <row r="7" spans="2:11" x14ac:dyDescent="0.25">
      <c r="B7" t="s">
        <v>172</v>
      </c>
      <c r="C7" s="47" t="s">
        <v>177</v>
      </c>
      <c r="D7" s="4">
        <v>2</v>
      </c>
      <c r="E7" s="50">
        <v>500</v>
      </c>
      <c r="F7" s="50">
        <f t="shared" si="0"/>
        <v>1100</v>
      </c>
      <c r="G7" s="50">
        <v>600</v>
      </c>
      <c r="H7" s="50">
        <f t="shared" si="1"/>
        <v>2200</v>
      </c>
      <c r="I7" s="50"/>
      <c r="J7" s="4" t="s">
        <v>70</v>
      </c>
      <c r="K7" t="s">
        <v>178</v>
      </c>
    </row>
    <row r="8" spans="2:11" x14ac:dyDescent="0.25">
      <c r="B8" t="s">
        <v>169</v>
      </c>
      <c r="C8" s="49" t="s">
        <v>179</v>
      </c>
      <c r="D8" s="4">
        <v>0</v>
      </c>
      <c r="E8" s="50">
        <v>500</v>
      </c>
      <c r="F8" s="50">
        <f t="shared" si="0"/>
        <v>0</v>
      </c>
      <c r="G8" s="50">
        <v>100</v>
      </c>
      <c r="H8" s="50">
        <f t="shared" si="1"/>
        <v>600</v>
      </c>
      <c r="I8" s="50"/>
      <c r="J8" s="4" t="s">
        <v>47</v>
      </c>
      <c r="K8" t="s">
        <v>180</v>
      </c>
    </row>
    <row r="9" spans="2:11" x14ac:dyDescent="0.25">
      <c r="B9" t="s">
        <v>181</v>
      </c>
      <c r="C9" s="47" t="s">
        <v>182</v>
      </c>
      <c r="D9" s="4">
        <v>0</v>
      </c>
      <c r="E9" s="50">
        <v>500</v>
      </c>
      <c r="F9" s="50">
        <f t="shared" si="0"/>
        <v>0</v>
      </c>
      <c r="G9" s="50">
        <v>100</v>
      </c>
      <c r="H9" s="50">
        <f t="shared" si="1"/>
        <v>600</v>
      </c>
      <c r="I9" s="50"/>
      <c r="J9" s="4" t="s">
        <v>183</v>
      </c>
      <c r="K9" t="s">
        <v>184</v>
      </c>
    </row>
    <row r="10" spans="2:11" x14ac:dyDescent="0.25">
      <c r="B10" t="s">
        <v>181</v>
      </c>
      <c r="C10" s="47" t="s">
        <v>185</v>
      </c>
      <c r="D10" s="4">
        <v>0</v>
      </c>
      <c r="E10" s="50">
        <v>300</v>
      </c>
      <c r="F10" s="50">
        <f t="shared" si="0"/>
        <v>0</v>
      </c>
      <c r="G10" s="50">
        <v>100</v>
      </c>
      <c r="H10" s="50">
        <f t="shared" si="1"/>
        <v>400</v>
      </c>
      <c r="I10" s="50"/>
      <c r="J10" s="4" t="s">
        <v>41</v>
      </c>
      <c r="K10" t="s">
        <v>186</v>
      </c>
    </row>
    <row r="11" spans="2:11" x14ac:dyDescent="0.25">
      <c r="B11" t="s">
        <v>187</v>
      </c>
      <c r="C11" s="47" t="s">
        <v>188</v>
      </c>
      <c r="D11" s="4">
        <v>4</v>
      </c>
      <c r="E11" s="50">
        <v>3000</v>
      </c>
      <c r="F11" s="50">
        <f t="shared" si="0"/>
        <v>2200</v>
      </c>
      <c r="G11" s="50">
        <v>1000</v>
      </c>
      <c r="H11" s="50">
        <f t="shared" si="1"/>
        <v>6200</v>
      </c>
      <c r="I11" s="50"/>
      <c r="J11" s="4" t="s">
        <v>98</v>
      </c>
      <c r="K11" t="s">
        <v>189</v>
      </c>
    </row>
    <row r="12" spans="2:11" x14ac:dyDescent="0.25">
      <c r="B12" t="s">
        <v>172</v>
      </c>
      <c r="C12" s="47" t="s">
        <v>190</v>
      </c>
      <c r="D12" s="4">
        <v>1</v>
      </c>
      <c r="E12" s="50">
        <v>500</v>
      </c>
      <c r="F12" s="50">
        <f t="shared" ref="F12:F13" si="2">D12*$F$2</f>
        <v>550</v>
      </c>
      <c r="G12" s="50">
        <v>300</v>
      </c>
      <c r="H12" s="50">
        <f t="shared" ref="H12:H13" si="3">SUM(E12:G12)</f>
        <v>1350</v>
      </c>
      <c r="I12" s="50"/>
      <c r="J12" s="4" t="s">
        <v>54</v>
      </c>
      <c r="K12" t="s">
        <v>191</v>
      </c>
    </row>
    <row r="13" spans="2:11" x14ac:dyDescent="0.25">
      <c r="B13" t="s">
        <v>172</v>
      </c>
      <c r="C13" s="47" t="s">
        <v>190</v>
      </c>
      <c r="D13" s="4">
        <v>1</v>
      </c>
      <c r="E13" s="50">
        <v>500</v>
      </c>
      <c r="F13" s="50">
        <f t="shared" si="2"/>
        <v>550</v>
      </c>
      <c r="G13" s="50">
        <v>300</v>
      </c>
      <c r="H13" s="50">
        <f t="shared" si="3"/>
        <v>1350</v>
      </c>
      <c r="I13" s="50"/>
      <c r="J13" s="4" t="s">
        <v>192</v>
      </c>
      <c r="K13" t="s">
        <v>191</v>
      </c>
    </row>
    <row r="14" spans="2:11" x14ac:dyDescent="0.25">
      <c r="B14" t="s">
        <v>181</v>
      </c>
      <c r="C14" s="47" t="s">
        <v>193</v>
      </c>
      <c r="D14" s="4">
        <v>0</v>
      </c>
      <c r="E14" s="50">
        <v>500</v>
      </c>
      <c r="F14" s="50">
        <f t="shared" si="0"/>
        <v>0</v>
      </c>
      <c r="G14" s="50">
        <v>100</v>
      </c>
      <c r="H14" s="50">
        <f t="shared" si="1"/>
        <v>600</v>
      </c>
      <c r="I14" s="50"/>
      <c r="J14" s="4" t="s">
        <v>47</v>
      </c>
      <c r="K14" t="s">
        <v>194</v>
      </c>
    </row>
    <row r="15" spans="2:11" ht="14.25" thickBot="1" x14ac:dyDescent="0.3">
      <c r="G15" s="26" t="s">
        <v>214</v>
      </c>
      <c r="H15" s="52">
        <f>SUM(H4:H14)</f>
        <v>19800</v>
      </c>
      <c r="I15" s="53"/>
    </row>
    <row r="16" spans="2:11" ht="14.25" thickTop="1" x14ac:dyDescent="0.25"/>
    <row r="17" spans="2:11" x14ac:dyDescent="0.25">
      <c r="B17" t="s">
        <v>172</v>
      </c>
      <c r="C17" s="47" t="s">
        <v>208</v>
      </c>
      <c r="D17" s="4">
        <v>2</v>
      </c>
      <c r="E17" s="50">
        <v>500</v>
      </c>
      <c r="F17" s="50">
        <f t="shared" ref="F17" si="4">D17*$F$2</f>
        <v>1100</v>
      </c>
      <c r="G17" s="50">
        <v>600</v>
      </c>
      <c r="H17" s="50">
        <f t="shared" ref="H17" si="5">SUM(E17:G17)</f>
        <v>2200</v>
      </c>
      <c r="I17" s="50"/>
      <c r="J17" s="4" t="s">
        <v>47</v>
      </c>
      <c r="K17" t="s">
        <v>209</v>
      </c>
    </row>
    <row r="18" spans="2:11" x14ac:dyDescent="0.25">
      <c r="B18" t="s">
        <v>172</v>
      </c>
      <c r="C18" s="47" t="s">
        <v>210</v>
      </c>
      <c r="D18" s="4">
        <v>2</v>
      </c>
      <c r="E18" s="50">
        <v>500</v>
      </c>
      <c r="F18" s="50">
        <f t="shared" ref="F18" si="6">D18*$F$2</f>
        <v>1100</v>
      </c>
      <c r="G18" s="50">
        <v>600</v>
      </c>
      <c r="H18" s="50">
        <f t="shared" ref="H18" si="7">SUM(E18:G18)</f>
        <v>2200</v>
      </c>
      <c r="I18" s="50"/>
      <c r="J18" s="4" t="s">
        <v>28</v>
      </c>
      <c r="K18" t="s">
        <v>211</v>
      </c>
    </row>
    <row r="19" spans="2:11" x14ac:dyDescent="0.25">
      <c r="B19" t="s">
        <v>172</v>
      </c>
      <c r="C19" s="47" t="s">
        <v>212</v>
      </c>
      <c r="D19" s="4">
        <v>1</v>
      </c>
      <c r="E19" s="50">
        <v>500</v>
      </c>
      <c r="F19" s="50">
        <f t="shared" ref="F19" si="8">D19*$F$2</f>
        <v>550</v>
      </c>
      <c r="G19" s="50">
        <v>600</v>
      </c>
      <c r="H19" s="50">
        <f t="shared" ref="H19" si="9">SUM(E19:G19)</f>
        <v>1650</v>
      </c>
      <c r="I19" s="50"/>
      <c r="J19" s="4" t="s">
        <v>213</v>
      </c>
      <c r="K19" t="s">
        <v>211</v>
      </c>
    </row>
    <row r="20" spans="2:11" x14ac:dyDescent="0.25">
      <c r="B20" t="s">
        <v>172</v>
      </c>
      <c r="C20" s="47" t="s">
        <v>216</v>
      </c>
      <c r="D20" s="4"/>
      <c r="E20" s="50"/>
      <c r="F20" s="50"/>
      <c r="G20" s="50"/>
      <c r="H20" s="50"/>
      <c r="I20" s="50"/>
      <c r="J20" s="4"/>
    </row>
    <row r="21" spans="2:11" x14ac:dyDescent="0.25">
      <c r="B21" t="s">
        <v>172</v>
      </c>
      <c r="C21" s="47" t="s">
        <v>217</v>
      </c>
      <c r="D21" s="4"/>
      <c r="E21" s="50"/>
      <c r="F21" s="50"/>
      <c r="G21" s="50"/>
      <c r="H21" s="50"/>
      <c r="I21" s="50"/>
      <c r="J21" s="4"/>
    </row>
    <row r="22" spans="2:11" x14ac:dyDescent="0.25">
      <c r="B22" t="s">
        <v>172</v>
      </c>
      <c r="C22" s="47" t="s">
        <v>218</v>
      </c>
      <c r="D22" s="4"/>
      <c r="E22" s="50"/>
      <c r="F22" s="50"/>
      <c r="G22" s="50"/>
      <c r="H22" s="50"/>
      <c r="I22" s="50"/>
      <c r="J22" s="4"/>
    </row>
    <row r="23" spans="2:11" x14ac:dyDescent="0.25">
      <c r="B23" t="s">
        <v>172</v>
      </c>
      <c r="C23" s="47"/>
      <c r="D23" s="4"/>
      <c r="E23" s="50"/>
      <c r="F23" s="50"/>
      <c r="G23" s="50"/>
      <c r="H23" s="50"/>
      <c r="I23" s="50"/>
      <c r="J23" s="4"/>
    </row>
    <row r="30" spans="2:11" ht="14.25" thickBot="1" x14ac:dyDescent="0.3">
      <c r="G30" s="26" t="s">
        <v>215</v>
      </c>
      <c r="H30" s="52">
        <f>SUM(H11:H29)</f>
        <v>35350</v>
      </c>
    </row>
    <row r="31" spans="2:11" ht="14.25" thickTop="1" x14ac:dyDescent="0.25"/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E1A0E4D-C529-4CEC-AA60-83C5CDB48F42}">
  <dimension ref="A1"/>
  <sheetViews>
    <sheetView workbookViewId="0"/>
  </sheetViews>
  <sheetFormatPr defaultRowHeight="13.5" x14ac:dyDescent="0.25"/>
  <sheetData/>
  <pageMargins left="0.7" right="0.7" top="0.75" bottom="0.75" header="0.3" footer="0.3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569D908-D2DD-4172-9921-1029DA0C9997}">
  <dimension ref="A1"/>
  <sheetViews>
    <sheetView workbookViewId="0">
      <selection activeCell="D45" sqref="D45"/>
    </sheetView>
  </sheetViews>
  <sheetFormatPr defaultRowHeight="13.5" x14ac:dyDescent="0.25"/>
  <sheetData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A12C74E-158D-4D9E-B770-3C6F90DB6EC7}">
  <dimension ref="A1:K23"/>
  <sheetViews>
    <sheetView showGridLines="0" tabSelected="1" topLeftCell="B1" workbookViewId="0">
      <selection activeCell="G8" sqref="G8"/>
    </sheetView>
  </sheetViews>
  <sheetFormatPr defaultRowHeight="13.5" x14ac:dyDescent="0.25"/>
  <cols>
    <col min="2" max="2" width="28.7109375" bestFit="1" customWidth="1"/>
    <col min="3" max="3" width="20.42578125" bestFit="1" customWidth="1"/>
    <col min="4" max="5" width="20.42578125" customWidth="1"/>
  </cols>
  <sheetData>
    <row r="1" spans="1:11" x14ac:dyDescent="0.25">
      <c r="C1" s="24" t="s">
        <v>86</v>
      </c>
      <c r="D1" s="24"/>
      <c r="E1" s="24"/>
    </row>
    <row r="2" spans="1:11" ht="26.25" customHeight="1" x14ac:dyDescent="0.25">
      <c r="A2" s="2" t="s">
        <v>8</v>
      </c>
      <c r="B2" s="1" t="s">
        <v>9</v>
      </c>
      <c r="C2" s="1" t="s">
        <v>87</v>
      </c>
      <c r="D2" s="1" t="s">
        <v>13</v>
      </c>
      <c r="E2" s="1" t="s">
        <v>14</v>
      </c>
      <c r="F2" s="26" t="s">
        <v>88</v>
      </c>
      <c r="G2" s="1" t="s">
        <v>89</v>
      </c>
    </row>
    <row r="3" spans="1:11" x14ac:dyDescent="0.25">
      <c r="A3" s="4">
        <v>1</v>
      </c>
      <c r="B3" t="s">
        <v>69</v>
      </c>
      <c r="C3" s="27" t="s">
        <v>90</v>
      </c>
      <c r="D3" s="27" t="s">
        <v>90</v>
      </c>
      <c r="E3" s="27" t="s">
        <v>90</v>
      </c>
      <c r="F3" s="28"/>
      <c r="G3" s="28"/>
    </row>
    <row r="4" spans="1:11" x14ac:dyDescent="0.25">
      <c r="A4" s="4">
        <v>2</v>
      </c>
      <c r="B4" t="s">
        <v>72</v>
      </c>
      <c r="C4" s="27" t="s">
        <v>90</v>
      </c>
      <c r="D4" s="27" t="s">
        <v>90</v>
      </c>
      <c r="E4" s="27" t="s">
        <v>90</v>
      </c>
      <c r="F4" s="28"/>
      <c r="G4" s="28"/>
    </row>
    <row r="5" spans="1:11" x14ac:dyDescent="0.25">
      <c r="A5" s="8">
        <v>3</v>
      </c>
      <c r="B5" t="s">
        <v>74</v>
      </c>
      <c r="C5" s="29"/>
      <c r="D5" s="29"/>
      <c r="E5" s="29"/>
      <c r="F5" s="28"/>
      <c r="G5" s="28"/>
    </row>
    <row r="6" spans="1:11" x14ac:dyDescent="0.25">
      <c r="A6" s="20">
        <v>4</v>
      </c>
      <c r="B6" t="s">
        <v>43</v>
      </c>
      <c r="C6" s="27" t="s">
        <v>91</v>
      </c>
      <c r="D6" s="27" t="s">
        <v>92</v>
      </c>
      <c r="E6" s="27" t="s">
        <v>93</v>
      </c>
      <c r="F6" s="28"/>
      <c r="G6" s="28"/>
    </row>
    <row r="7" spans="1:11" x14ac:dyDescent="0.25">
      <c r="A7" s="20">
        <v>5</v>
      </c>
      <c r="B7" t="s">
        <v>45</v>
      </c>
      <c r="C7" s="27" t="s">
        <v>91</v>
      </c>
      <c r="D7" s="27" t="s">
        <v>92</v>
      </c>
      <c r="E7" s="27" t="s">
        <v>93</v>
      </c>
      <c r="F7" s="28"/>
      <c r="G7" s="28"/>
    </row>
    <row r="8" spans="1:11" x14ac:dyDescent="0.25">
      <c r="A8" s="4">
        <v>6</v>
      </c>
      <c r="B8" t="s">
        <v>27</v>
      </c>
      <c r="C8" s="27">
        <v>3950</v>
      </c>
      <c r="D8" s="28">
        <v>23745</v>
      </c>
      <c r="E8" s="27">
        <v>3031</v>
      </c>
      <c r="F8" s="28">
        <f>SUM(C8:E8)/12/20</f>
        <v>128.02500000000001</v>
      </c>
      <c r="G8" s="28">
        <f>SUM(C8:E8)/12</f>
        <v>2560.5</v>
      </c>
    </row>
    <row r="9" spans="1:11" ht="27" x14ac:dyDescent="0.25">
      <c r="A9" s="18">
        <v>7</v>
      </c>
      <c r="B9" s="25" t="s">
        <v>33</v>
      </c>
      <c r="C9" s="32" t="s">
        <v>94</v>
      </c>
      <c r="D9" s="30" t="s">
        <v>95</v>
      </c>
      <c r="E9" s="32" t="s">
        <v>96</v>
      </c>
      <c r="F9" s="28"/>
      <c r="G9" s="31" t="s">
        <v>97</v>
      </c>
      <c r="H9">
        <f>I9/12</f>
        <v>761.41666666666663</v>
      </c>
      <c r="I9">
        <f>1130+7187+820</f>
        <v>9137</v>
      </c>
      <c r="K9">
        <f>+(3*I9)/60/7/12</f>
        <v>5.4386904761904766</v>
      </c>
    </row>
    <row r="10" spans="1:11" x14ac:dyDescent="0.25">
      <c r="A10" s="4">
        <v>8</v>
      </c>
      <c r="B10" t="s">
        <v>40</v>
      </c>
      <c r="C10" s="28">
        <f>C8</f>
        <v>3950</v>
      </c>
      <c r="D10" s="28">
        <f>D8</f>
        <v>23745</v>
      </c>
      <c r="E10" s="28">
        <f>E8</f>
        <v>3031</v>
      </c>
      <c r="F10" s="28"/>
      <c r="G10" s="28"/>
      <c r="K10">
        <f>+(2*I9)/60/7/12</f>
        <v>3.6257936507936503</v>
      </c>
    </row>
    <row r="11" spans="1:11" x14ac:dyDescent="0.25">
      <c r="A11" s="4">
        <v>9</v>
      </c>
      <c r="B11" t="s">
        <v>46</v>
      </c>
      <c r="C11" s="28">
        <f>C8</f>
        <v>3950</v>
      </c>
      <c r="D11" s="28">
        <f>D8</f>
        <v>23745</v>
      </c>
      <c r="E11" s="28">
        <f>E8</f>
        <v>3031</v>
      </c>
      <c r="F11" s="28"/>
      <c r="G11" s="28"/>
    </row>
    <row r="12" spans="1:11" x14ac:dyDescent="0.25">
      <c r="A12" s="4">
        <v>10</v>
      </c>
      <c r="B12" t="s">
        <v>37</v>
      </c>
      <c r="C12" s="27" t="s">
        <v>98</v>
      </c>
      <c r="D12" s="27" t="s">
        <v>38</v>
      </c>
      <c r="E12" s="27" t="s">
        <v>14</v>
      </c>
      <c r="F12" s="28"/>
      <c r="G12" s="28"/>
    </row>
    <row r="13" spans="1:11" x14ac:dyDescent="0.25">
      <c r="A13" s="4">
        <v>11</v>
      </c>
      <c r="B13" t="s">
        <v>48</v>
      </c>
      <c r="C13" s="27" t="s">
        <v>98</v>
      </c>
      <c r="D13" s="27">
        <f>10*20*12</f>
        <v>2400</v>
      </c>
      <c r="E13" s="27" t="s">
        <v>14</v>
      </c>
      <c r="F13" s="28"/>
      <c r="G13" s="28"/>
    </row>
    <row r="14" spans="1:11" x14ac:dyDescent="0.25">
      <c r="A14" s="4">
        <v>12</v>
      </c>
      <c r="B14" t="s">
        <v>75</v>
      </c>
      <c r="C14" s="27"/>
      <c r="D14" s="27"/>
      <c r="E14" s="27"/>
      <c r="F14" s="28"/>
      <c r="G14" s="28"/>
    </row>
    <row r="15" spans="1:11" x14ac:dyDescent="0.25">
      <c r="A15" s="4">
        <v>13</v>
      </c>
      <c r="B15" t="s">
        <v>76</v>
      </c>
      <c r="C15" s="29"/>
      <c r="D15" s="28">
        <v>32989</v>
      </c>
      <c r="E15" s="28">
        <v>1193</v>
      </c>
      <c r="F15" s="28">
        <f>SUM(C15:E15)/12/20</f>
        <v>142.42500000000001</v>
      </c>
      <c r="G15" s="28">
        <f>SUM(C15:E15)/12</f>
        <v>2848.5</v>
      </c>
    </row>
    <row r="16" spans="1:11" x14ac:dyDescent="0.25">
      <c r="A16" s="8">
        <v>14</v>
      </c>
      <c r="B16" t="s">
        <v>78</v>
      </c>
      <c r="C16" s="29"/>
      <c r="D16" s="29"/>
      <c r="E16" s="29"/>
      <c r="F16" s="28"/>
      <c r="G16" s="28"/>
    </row>
    <row r="17" spans="1:7" x14ac:dyDescent="0.25">
      <c r="A17" s="17">
        <v>15</v>
      </c>
      <c r="B17" s="13" t="s">
        <v>64</v>
      </c>
      <c r="C17" s="28">
        <v>0</v>
      </c>
      <c r="D17" s="28">
        <f>2157+60</f>
        <v>2217</v>
      </c>
      <c r="E17" s="28">
        <v>44</v>
      </c>
      <c r="F17" s="28">
        <f>SUM(C17:E17)/12/20</f>
        <v>9.4208333333333325</v>
      </c>
      <c r="G17" s="28">
        <f>SUM(C17:E17)/12</f>
        <v>188.41666666666666</v>
      </c>
    </row>
    <row r="18" spans="1:7" x14ac:dyDescent="0.25">
      <c r="A18" s="8">
        <v>16</v>
      </c>
      <c r="B18" t="s">
        <v>79</v>
      </c>
      <c r="C18" s="29"/>
      <c r="D18" s="29"/>
      <c r="E18" s="29"/>
      <c r="F18" s="28"/>
      <c r="G18" s="28"/>
    </row>
    <row r="19" spans="1:7" x14ac:dyDescent="0.25">
      <c r="A19" s="17">
        <v>17</v>
      </c>
      <c r="B19" s="13" t="s">
        <v>67</v>
      </c>
      <c r="C19" s="28">
        <v>1529</v>
      </c>
      <c r="D19" s="28">
        <v>49071</v>
      </c>
      <c r="E19" s="28">
        <v>1557</v>
      </c>
      <c r="F19" s="28">
        <f>SUM(C19:E19)/12/20</f>
        <v>217.32083333333335</v>
      </c>
      <c r="G19" s="28">
        <f>SUM(C19:E19)/12</f>
        <v>4346.416666666667</v>
      </c>
    </row>
    <row r="20" spans="1:7" x14ac:dyDescent="0.25">
      <c r="A20" s="4">
        <v>18</v>
      </c>
      <c r="B20" t="s">
        <v>61</v>
      </c>
      <c r="C20" s="29"/>
      <c r="D20" s="29"/>
      <c r="E20" s="29"/>
      <c r="F20" s="28"/>
      <c r="G20" s="28"/>
    </row>
    <row r="21" spans="1:7" x14ac:dyDescent="0.25">
      <c r="A21" s="4">
        <v>19</v>
      </c>
      <c r="B21" t="s">
        <v>81</v>
      </c>
      <c r="C21" s="27"/>
      <c r="D21" s="27"/>
      <c r="E21" s="27"/>
      <c r="F21" s="28"/>
      <c r="G21" s="28"/>
    </row>
    <row r="22" spans="1:7" x14ac:dyDescent="0.25">
      <c r="A22" s="20">
        <v>20</v>
      </c>
      <c r="B22" s="11" t="s">
        <v>58</v>
      </c>
      <c r="C22" s="27" t="s">
        <v>99</v>
      </c>
      <c r="D22" s="27" t="s">
        <v>70</v>
      </c>
      <c r="E22" s="27" t="s">
        <v>41</v>
      </c>
      <c r="F22" s="27"/>
      <c r="G22" s="27"/>
    </row>
    <row r="23" spans="1:7" x14ac:dyDescent="0.25">
      <c r="A23" s="17">
        <v>21</v>
      </c>
      <c r="B23" s="19" t="s">
        <v>52</v>
      </c>
      <c r="C23" s="27"/>
      <c r="D23" s="27">
        <f>147+145+147+147+18*4</f>
        <v>658</v>
      </c>
      <c r="E23" s="27"/>
      <c r="F23" s="27"/>
      <c r="G23" s="28">
        <f>SUM(C23:E23)/4</f>
        <v>164.5</v>
      </c>
    </row>
  </sheetData>
  <sortState xmlns:xlrd2="http://schemas.microsoft.com/office/spreadsheetml/2017/richdata2" ref="A3:B23">
    <sortCondition ref="A2:A23"/>
  </sortState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9108D0B-4FFD-46DE-A099-6202CE515F0A}">
  <dimension ref="A1"/>
  <sheetViews>
    <sheetView workbookViewId="0">
      <selection activeCell="H24" sqref="H24"/>
    </sheetView>
  </sheetViews>
  <sheetFormatPr defaultRowHeight="13.5" x14ac:dyDescent="0.25"/>
  <sheetData/>
  <pageMargins left="0.7" right="0.7" top="0.75" bottom="0.75" header="0.3" footer="0.3"/>
  <drawing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F4D2FBC-F584-4785-8408-1FBF95F959AB}">
  <dimension ref="B1:T38"/>
  <sheetViews>
    <sheetView showGridLines="0" workbookViewId="0">
      <pane xSplit="4" ySplit="2" topLeftCell="F20" activePane="bottomRight" state="frozen"/>
      <selection pane="topRight" activeCell="E1" sqref="E1"/>
      <selection pane="bottomLeft" activeCell="A3" sqref="A3"/>
      <selection pane="bottomRight" activeCell="F47" sqref="F47"/>
    </sheetView>
  </sheetViews>
  <sheetFormatPr defaultRowHeight="13.5" x14ac:dyDescent="0.25"/>
  <cols>
    <col min="2" max="2" width="20" customWidth="1"/>
    <col min="3" max="3" width="12.85546875" bestFit="1" customWidth="1"/>
    <col min="4" max="4" width="11.28515625" hidden="1" customWidth="1"/>
    <col min="5" max="5" width="9.7109375" hidden="1" customWidth="1"/>
  </cols>
  <sheetData>
    <row r="1" spans="2:20" x14ac:dyDescent="0.25">
      <c r="F1" s="35" t="s">
        <v>100</v>
      </c>
      <c r="G1" s="35"/>
      <c r="H1" s="35"/>
      <c r="I1" s="35"/>
      <c r="J1" s="35"/>
      <c r="K1" s="35"/>
      <c r="L1" s="35"/>
      <c r="M1" s="35"/>
      <c r="N1" s="35"/>
      <c r="O1" s="35"/>
      <c r="P1" s="35"/>
      <c r="Q1" s="35"/>
      <c r="R1" s="35"/>
      <c r="S1" s="35"/>
      <c r="T1" s="35"/>
    </row>
    <row r="2" spans="2:20" x14ac:dyDescent="0.25">
      <c r="B2" s="35" t="s">
        <v>101</v>
      </c>
      <c r="C2" s="35" t="s">
        <v>102</v>
      </c>
      <c r="D2" s="35" t="s">
        <v>103</v>
      </c>
      <c r="E2" s="35" t="s">
        <v>104</v>
      </c>
      <c r="F2" s="35">
        <v>45849</v>
      </c>
      <c r="G2" s="35">
        <v>45856</v>
      </c>
      <c r="H2" s="35">
        <v>45863</v>
      </c>
      <c r="I2" s="35">
        <v>45870</v>
      </c>
      <c r="J2" s="35">
        <v>45877</v>
      </c>
      <c r="K2" s="35">
        <v>45884</v>
      </c>
      <c r="L2" s="35">
        <v>45891</v>
      </c>
      <c r="M2" s="35">
        <v>45898</v>
      </c>
      <c r="N2" s="35">
        <v>45905</v>
      </c>
      <c r="O2" s="35">
        <v>45912</v>
      </c>
      <c r="P2" s="35">
        <v>45919</v>
      </c>
      <c r="Q2" s="35">
        <v>45926</v>
      </c>
      <c r="R2" s="35">
        <v>45933</v>
      </c>
      <c r="S2" s="35">
        <v>45940</v>
      </c>
      <c r="T2" s="35">
        <v>45947</v>
      </c>
    </row>
    <row r="3" spans="2:20" x14ac:dyDescent="0.25">
      <c r="B3" t="s">
        <v>105</v>
      </c>
      <c r="C3" t="s">
        <v>106</v>
      </c>
      <c r="F3" s="37"/>
      <c r="G3" s="37"/>
      <c r="H3" s="37"/>
      <c r="K3" s="37"/>
      <c r="L3" s="37"/>
    </row>
    <row r="4" spans="2:20" x14ac:dyDescent="0.25">
      <c r="B4" t="s">
        <v>107</v>
      </c>
      <c r="C4" t="s">
        <v>106</v>
      </c>
    </row>
    <row r="5" spans="2:20" x14ac:dyDescent="0.25">
      <c r="B5" t="s">
        <v>108</v>
      </c>
      <c r="C5" t="s">
        <v>17</v>
      </c>
      <c r="I5" s="38" t="s">
        <v>109</v>
      </c>
      <c r="N5" s="38" t="s">
        <v>110</v>
      </c>
      <c r="O5" s="21"/>
    </row>
    <row r="6" spans="2:20" x14ac:dyDescent="0.25">
      <c r="C6" t="s">
        <v>16</v>
      </c>
      <c r="J6" s="38" t="s">
        <v>109</v>
      </c>
      <c r="N6" s="38" t="s">
        <v>110</v>
      </c>
    </row>
    <row r="7" spans="2:20" x14ac:dyDescent="0.25">
      <c r="C7" t="s">
        <v>111</v>
      </c>
      <c r="J7" s="39">
        <v>45876</v>
      </c>
      <c r="O7" s="39">
        <v>45910</v>
      </c>
    </row>
    <row r="8" spans="2:20" x14ac:dyDescent="0.25">
      <c r="B8" t="s">
        <v>112</v>
      </c>
      <c r="C8" t="s">
        <v>113</v>
      </c>
      <c r="J8" s="34" t="s">
        <v>114</v>
      </c>
      <c r="O8" s="36"/>
      <c r="P8" s="34" t="s">
        <v>115</v>
      </c>
    </row>
    <row r="9" spans="2:20" x14ac:dyDescent="0.25">
      <c r="J9" s="34"/>
      <c r="O9" s="36"/>
    </row>
    <row r="10" spans="2:20" x14ac:dyDescent="0.25">
      <c r="B10" s="1" t="s">
        <v>116</v>
      </c>
      <c r="C10" s="41"/>
      <c r="D10" s="41"/>
      <c r="E10" s="41"/>
      <c r="F10" s="41"/>
      <c r="G10" s="41"/>
      <c r="H10" s="41"/>
      <c r="I10" s="41"/>
      <c r="J10" s="41"/>
      <c r="K10" s="41"/>
      <c r="L10" s="41"/>
      <c r="M10" s="41"/>
      <c r="N10" s="41"/>
      <c r="O10" s="41"/>
      <c r="P10" s="41"/>
      <c r="Q10" s="41"/>
      <c r="R10" s="41"/>
      <c r="S10" s="41"/>
      <c r="T10" s="41"/>
    </row>
    <row r="11" spans="2:20" x14ac:dyDescent="0.25">
      <c r="B11" s="33" t="s">
        <v>117</v>
      </c>
      <c r="E11" t="s">
        <v>118</v>
      </c>
      <c r="L11" s="37"/>
      <c r="M11" s="37"/>
      <c r="N11" s="37"/>
    </row>
    <row r="12" spans="2:20" x14ac:dyDescent="0.25">
      <c r="B12" s="33" t="s">
        <v>119</v>
      </c>
      <c r="F12" s="37"/>
      <c r="G12" s="37"/>
    </row>
    <row r="13" spans="2:20" x14ac:dyDescent="0.25">
      <c r="B13" s="33" t="s">
        <v>120</v>
      </c>
      <c r="G13" s="37"/>
      <c r="H13" s="37"/>
    </row>
    <row r="14" spans="2:20" x14ac:dyDescent="0.25">
      <c r="B14" s="33" t="s">
        <v>121</v>
      </c>
      <c r="J14" s="37"/>
      <c r="K14" s="37"/>
    </row>
    <row r="15" spans="2:20" x14ac:dyDescent="0.25">
      <c r="B15" s="33" t="s">
        <v>122</v>
      </c>
      <c r="E15" t="s">
        <v>123</v>
      </c>
      <c r="F15" s="37"/>
      <c r="J15" s="37"/>
    </row>
    <row r="17" spans="2:20" x14ac:dyDescent="0.25">
      <c r="B17" s="1" t="s">
        <v>124</v>
      </c>
      <c r="C17" s="41"/>
      <c r="D17" s="41"/>
      <c r="E17" s="41"/>
      <c r="F17" s="41"/>
      <c r="G17" s="41"/>
      <c r="H17" s="41"/>
      <c r="I17" s="41"/>
      <c r="J17" s="41"/>
      <c r="K17" s="41"/>
      <c r="L17" s="41"/>
      <c r="M17" s="41"/>
      <c r="N17" s="41"/>
      <c r="O17" s="41"/>
      <c r="P17" s="41"/>
      <c r="Q17" s="41"/>
      <c r="R17" s="41"/>
      <c r="S17" s="41"/>
      <c r="T17" s="41"/>
    </row>
    <row r="18" spans="2:20" x14ac:dyDescent="0.25">
      <c r="B18" s="33" t="s">
        <v>125</v>
      </c>
      <c r="E18" t="s">
        <v>47</v>
      </c>
      <c r="G18" s="37" t="s">
        <v>126</v>
      </c>
      <c r="H18" s="37"/>
      <c r="K18" s="37" t="s">
        <v>127</v>
      </c>
      <c r="L18" s="37"/>
    </row>
    <row r="19" spans="2:20" x14ac:dyDescent="0.25">
      <c r="B19" s="33" t="s">
        <v>128</v>
      </c>
      <c r="E19" t="s">
        <v>123</v>
      </c>
      <c r="I19" s="37" t="s">
        <v>126</v>
      </c>
      <c r="J19" s="37"/>
      <c r="K19" s="37"/>
      <c r="M19" s="37" t="s">
        <v>127</v>
      </c>
      <c r="N19" s="37"/>
    </row>
    <row r="21" spans="2:20" x14ac:dyDescent="0.25">
      <c r="B21" s="1" t="s">
        <v>129</v>
      </c>
      <c r="C21" s="41"/>
      <c r="D21" s="41"/>
      <c r="E21" s="41"/>
      <c r="F21" s="41"/>
      <c r="G21" s="41"/>
      <c r="H21" s="41"/>
      <c r="I21" s="41"/>
      <c r="J21" s="41"/>
      <c r="K21" s="41"/>
      <c r="L21" s="41"/>
      <c r="M21" s="41"/>
      <c r="N21" s="41"/>
      <c r="O21" s="41"/>
      <c r="P21" s="41"/>
      <c r="Q21" s="41"/>
      <c r="R21" s="41"/>
      <c r="S21" s="41"/>
      <c r="T21" s="41"/>
    </row>
    <row r="22" spans="2:20" x14ac:dyDescent="0.25">
      <c r="B22" s="33" t="s">
        <v>130</v>
      </c>
      <c r="C22" t="s">
        <v>131</v>
      </c>
    </row>
    <row r="23" spans="2:20" x14ac:dyDescent="0.25">
      <c r="B23" s="33" t="s">
        <v>132</v>
      </c>
      <c r="C23" t="s">
        <v>133</v>
      </c>
    </row>
    <row r="24" spans="2:20" x14ac:dyDescent="0.25">
      <c r="B24" s="33" t="s">
        <v>134</v>
      </c>
      <c r="C24" t="s">
        <v>135</v>
      </c>
    </row>
    <row r="25" spans="2:20" x14ac:dyDescent="0.25">
      <c r="B25" s="33" t="s">
        <v>136</v>
      </c>
      <c r="C25" t="s">
        <v>121</v>
      </c>
    </row>
    <row r="26" spans="2:20" x14ac:dyDescent="0.25">
      <c r="B26" s="33" t="s">
        <v>137</v>
      </c>
      <c r="C26" t="s">
        <v>16</v>
      </c>
    </row>
    <row r="27" spans="2:20" x14ac:dyDescent="0.25">
      <c r="B27" s="33" t="s">
        <v>138</v>
      </c>
      <c r="C27" t="s">
        <v>117</v>
      </c>
    </row>
    <row r="28" spans="2:20" x14ac:dyDescent="0.25">
      <c r="B28" s="33" t="s">
        <v>134</v>
      </c>
    </row>
    <row r="29" spans="2:20" x14ac:dyDescent="0.25">
      <c r="B29" s="33" t="s">
        <v>139</v>
      </c>
    </row>
    <row r="30" spans="2:20" x14ac:dyDescent="0.25">
      <c r="B30" s="33" t="s">
        <v>140</v>
      </c>
    </row>
    <row r="31" spans="2:20" x14ac:dyDescent="0.25">
      <c r="B31" s="33" t="s">
        <v>141</v>
      </c>
    </row>
    <row r="32" spans="2:20" x14ac:dyDescent="0.25">
      <c r="B32" s="1" t="s">
        <v>142</v>
      </c>
      <c r="C32" s="41"/>
      <c r="D32" s="41"/>
      <c r="E32" s="41"/>
      <c r="F32" s="41"/>
      <c r="G32" s="41"/>
      <c r="H32" s="41"/>
      <c r="I32" s="41"/>
      <c r="J32" s="41"/>
      <c r="K32" s="41"/>
      <c r="L32" s="41"/>
      <c r="M32" s="41"/>
      <c r="N32" s="41"/>
      <c r="O32" s="41"/>
      <c r="P32" s="41"/>
      <c r="Q32" s="41"/>
      <c r="R32" s="41"/>
      <c r="S32" s="41"/>
      <c r="T32" s="41"/>
    </row>
    <row r="33" spans="2:14" x14ac:dyDescent="0.25">
      <c r="B33" s="33" t="s">
        <v>131</v>
      </c>
      <c r="E33" t="s">
        <v>47</v>
      </c>
      <c r="I33" s="40"/>
      <c r="N33" s="40"/>
    </row>
    <row r="34" spans="2:14" x14ac:dyDescent="0.25">
      <c r="B34" s="33" t="s">
        <v>133</v>
      </c>
      <c r="E34" t="s">
        <v>47</v>
      </c>
      <c r="I34" s="40"/>
      <c r="N34" s="40"/>
    </row>
    <row r="35" spans="2:14" x14ac:dyDescent="0.25">
      <c r="B35" s="33" t="s">
        <v>135</v>
      </c>
      <c r="E35" t="s">
        <v>47</v>
      </c>
      <c r="I35" s="40"/>
      <c r="N35" s="40"/>
    </row>
    <row r="36" spans="2:14" x14ac:dyDescent="0.25">
      <c r="B36" s="33" t="s">
        <v>121</v>
      </c>
      <c r="E36" t="s">
        <v>47</v>
      </c>
      <c r="I36" s="40"/>
      <c r="N36" s="40"/>
    </row>
    <row r="37" spans="2:14" x14ac:dyDescent="0.25">
      <c r="B37" s="33" t="s">
        <v>16</v>
      </c>
      <c r="E37" t="s">
        <v>47</v>
      </c>
      <c r="I37" s="40"/>
      <c r="N37" s="40"/>
    </row>
    <row r="38" spans="2:14" x14ac:dyDescent="0.25">
      <c r="B38" s="33" t="s">
        <v>117</v>
      </c>
      <c r="E38" t="s">
        <v>47</v>
      </c>
      <c r="I38" s="40"/>
      <c r="N38" s="40"/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EE76B08-953E-42AE-8496-7CC9F661C2E1}">
  <dimension ref="A2:M7"/>
  <sheetViews>
    <sheetView showGridLines="0" workbookViewId="0">
      <selection activeCell="M5" sqref="M5"/>
    </sheetView>
  </sheetViews>
  <sheetFormatPr defaultRowHeight="13.5" x14ac:dyDescent="0.25"/>
  <cols>
    <col min="1" max="1" width="25" bestFit="1" customWidth="1"/>
    <col min="2" max="2" width="9.85546875" customWidth="1"/>
    <col min="3" max="5" width="11" customWidth="1"/>
  </cols>
  <sheetData>
    <row r="2" spans="1:13" x14ac:dyDescent="0.25">
      <c r="G2">
        <v>13</v>
      </c>
    </row>
    <row r="3" spans="1:13" x14ac:dyDescent="0.25">
      <c r="A3" t="s">
        <v>143</v>
      </c>
      <c r="B3" s="42" t="s">
        <v>144</v>
      </c>
      <c r="C3" s="42" t="s">
        <v>145</v>
      </c>
      <c r="D3" s="42" t="s">
        <v>146</v>
      </c>
      <c r="E3" s="42" t="s">
        <v>147</v>
      </c>
      <c r="F3" s="42" t="s">
        <v>148</v>
      </c>
      <c r="G3" s="42" t="s">
        <v>149</v>
      </c>
      <c r="H3" s="42" t="s">
        <v>150</v>
      </c>
      <c r="I3" s="42" t="s">
        <v>151</v>
      </c>
      <c r="J3" s="42" t="s">
        <v>152</v>
      </c>
      <c r="K3" s="42" t="s">
        <v>153</v>
      </c>
      <c r="L3" s="42" t="s">
        <v>154</v>
      </c>
      <c r="M3" s="42" t="s">
        <v>155</v>
      </c>
    </row>
    <row r="4" spans="1:13" s="43" customFormat="1" x14ac:dyDescent="0.25">
      <c r="A4" s="43" t="s">
        <v>156</v>
      </c>
      <c r="B4" s="44">
        <v>39</v>
      </c>
      <c r="C4" s="44">
        <v>75</v>
      </c>
      <c r="D4" s="44">
        <v>53</v>
      </c>
      <c r="E4" s="44">
        <v>78</v>
      </c>
      <c r="F4" s="43">
        <v>39</v>
      </c>
      <c r="G4" s="43">
        <v>75</v>
      </c>
      <c r="H4" s="44">
        <f>75-22</f>
        <v>53</v>
      </c>
      <c r="I4" s="44">
        <v>78</v>
      </c>
      <c r="J4" s="44">
        <f>54-15</f>
        <v>39</v>
      </c>
      <c r="K4" s="44">
        <v>75</v>
      </c>
      <c r="L4" s="44">
        <f>75-22</f>
        <v>53</v>
      </c>
      <c r="M4" s="44">
        <v>78</v>
      </c>
    </row>
    <row r="5" spans="1:13" x14ac:dyDescent="0.25">
      <c r="A5" s="33" t="s">
        <v>157</v>
      </c>
      <c r="B5">
        <v>31</v>
      </c>
      <c r="C5">
        <f>44+14</f>
        <v>58</v>
      </c>
      <c r="D5">
        <v>32</v>
      </c>
      <c r="E5">
        <f>14+44+9</f>
        <v>67</v>
      </c>
      <c r="F5">
        <v>4</v>
      </c>
      <c r="G5">
        <v>41</v>
      </c>
      <c r="H5">
        <v>1</v>
      </c>
      <c r="I5">
        <v>27</v>
      </c>
      <c r="J5">
        <v>3</v>
      </c>
      <c r="K5">
        <v>40</v>
      </c>
      <c r="L5">
        <v>1</v>
      </c>
      <c r="M5">
        <v>23</v>
      </c>
    </row>
    <row r="6" spans="1:13" ht="14.25" thickBot="1" x14ac:dyDescent="0.3">
      <c r="A6" t="s">
        <v>158</v>
      </c>
      <c r="B6" s="45">
        <f>B4-B5</f>
        <v>8</v>
      </c>
      <c r="C6" s="45">
        <f t="shared" ref="C6:G6" si="0">C4-C5</f>
        <v>17</v>
      </c>
      <c r="D6" s="45">
        <f t="shared" si="0"/>
        <v>21</v>
      </c>
      <c r="E6" s="45">
        <f t="shared" si="0"/>
        <v>11</v>
      </c>
      <c r="F6" s="45">
        <f t="shared" si="0"/>
        <v>35</v>
      </c>
      <c r="G6" s="45">
        <f t="shared" si="0"/>
        <v>34</v>
      </c>
      <c r="H6" s="45">
        <f t="shared" ref="H6:M6" si="1">H4-H5</f>
        <v>52</v>
      </c>
      <c r="I6" s="45">
        <f t="shared" si="1"/>
        <v>51</v>
      </c>
      <c r="J6" s="45">
        <f t="shared" si="1"/>
        <v>36</v>
      </c>
      <c r="K6" s="45">
        <f t="shared" si="1"/>
        <v>35</v>
      </c>
      <c r="L6" s="45">
        <f t="shared" si="1"/>
        <v>52</v>
      </c>
      <c r="M6" s="45">
        <f t="shared" si="1"/>
        <v>55</v>
      </c>
    </row>
    <row r="7" spans="1:13" ht="14.25" thickTop="1" x14ac:dyDescent="0.25"/>
  </sheetData>
  <pageMargins left="0.7" right="0.7" top="0.75" bottom="0.75" header="0.3" footer="0.3"/>
  <drawing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921B500-3E0D-4A00-86BA-E42EAD0C3853}">
  <dimension ref="C1:K8"/>
  <sheetViews>
    <sheetView workbookViewId="0">
      <selection activeCell="D14" sqref="D14"/>
    </sheetView>
  </sheetViews>
  <sheetFormatPr defaultRowHeight="13.5" x14ac:dyDescent="0.25"/>
  <cols>
    <col min="4" max="4" width="39.5703125" bestFit="1" customWidth="1"/>
    <col min="5" max="8" width="0" hidden="1" customWidth="1"/>
  </cols>
  <sheetData>
    <row r="1" spans="3:11" ht="14.25" thickBot="1" x14ac:dyDescent="0.3"/>
    <row r="2" spans="3:11" x14ac:dyDescent="0.25">
      <c r="C2" s="54"/>
      <c r="D2" s="54"/>
      <c r="E2">
        <v>3</v>
      </c>
      <c r="F2">
        <v>3</v>
      </c>
      <c r="G2">
        <v>3</v>
      </c>
      <c r="I2" s="62" t="s">
        <v>195</v>
      </c>
      <c r="J2" s="63"/>
      <c r="K2" s="64"/>
    </row>
    <row r="3" spans="3:11" ht="14.25" thickBot="1" x14ac:dyDescent="0.3">
      <c r="C3" s="55" t="s">
        <v>196</v>
      </c>
      <c r="D3" s="55" t="s">
        <v>197</v>
      </c>
      <c r="E3">
        <v>11</v>
      </c>
      <c r="F3">
        <v>11</v>
      </c>
      <c r="G3">
        <v>11</v>
      </c>
      <c r="I3" s="56" t="s">
        <v>198</v>
      </c>
      <c r="J3" s="57" t="s">
        <v>199</v>
      </c>
      <c r="K3" s="58" t="s">
        <v>200</v>
      </c>
    </row>
    <row r="4" spans="3:11" x14ac:dyDescent="0.25">
      <c r="C4" t="s">
        <v>201</v>
      </c>
      <c r="D4" s="59" t="s">
        <v>202</v>
      </c>
      <c r="E4">
        <v>11</v>
      </c>
      <c r="F4">
        <v>11</v>
      </c>
      <c r="G4">
        <v>9</v>
      </c>
      <c r="I4" s="60">
        <f>E4/E3</f>
        <v>1</v>
      </c>
      <c r="J4" s="60">
        <f t="shared" ref="J4:K4" si="0">F4/F3</f>
        <v>1</v>
      </c>
      <c r="K4" s="60">
        <f t="shared" si="0"/>
        <v>0.81818181818181823</v>
      </c>
    </row>
    <row r="5" spans="3:11" x14ac:dyDescent="0.25">
      <c r="C5" t="s">
        <v>201</v>
      </c>
      <c r="D5" s="61" t="s">
        <v>203</v>
      </c>
      <c r="E5">
        <v>3</v>
      </c>
      <c r="F5">
        <v>3</v>
      </c>
      <c r="G5">
        <v>2</v>
      </c>
      <c r="I5" s="60">
        <f>E5/E2</f>
        <v>1</v>
      </c>
      <c r="J5" s="60">
        <f t="shared" ref="J5:K6" si="1">F5/F2</f>
        <v>1</v>
      </c>
      <c r="K5" s="60">
        <f t="shared" si="1"/>
        <v>0.66666666666666663</v>
      </c>
    </row>
    <row r="6" spans="3:11" x14ac:dyDescent="0.25">
      <c r="C6" t="s">
        <v>201</v>
      </c>
      <c r="D6" s="61" t="s">
        <v>204</v>
      </c>
      <c r="E6">
        <f>11-3</f>
        <v>8</v>
      </c>
      <c r="F6">
        <f>11-3</f>
        <v>8</v>
      </c>
      <c r="G6">
        <v>8</v>
      </c>
      <c r="I6" s="60">
        <f>E6/E3</f>
        <v>0.72727272727272729</v>
      </c>
      <c r="J6" s="60">
        <f t="shared" si="1"/>
        <v>0.72727272727272729</v>
      </c>
      <c r="K6" s="60">
        <f t="shared" si="1"/>
        <v>0.72727272727272729</v>
      </c>
    </row>
    <row r="7" spans="3:11" x14ac:dyDescent="0.25">
      <c r="C7" t="s">
        <v>123</v>
      </c>
      <c r="D7" s="61" t="s">
        <v>205</v>
      </c>
      <c r="E7">
        <v>1</v>
      </c>
      <c r="F7">
        <v>1</v>
      </c>
      <c r="G7">
        <v>1</v>
      </c>
      <c r="I7" s="60">
        <f>E7/E2</f>
        <v>0.33333333333333331</v>
      </c>
      <c r="J7" s="60">
        <f t="shared" ref="J7:K7" si="2">F7/F2</f>
        <v>0.33333333333333331</v>
      </c>
      <c r="K7" s="60">
        <f t="shared" si="2"/>
        <v>0.33333333333333331</v>
      </c>
    </row>
    <row r="8" spans="3:11" x14ac:dyDescent="0.25">
      <c r="C8" t="s">
        <v>206</v>
      </c>
      <c r="D8" s="61" t="s">
        <v>207</v>
      </c>
      <c r="E8">
        <v>1</v>
      </c>
      <c r="I8" s="60">
        <v>1</v>
      </c>
      <c r="J8" s="10">
        <v>0</v>
      </c>
      <c r="K8" s="10">
        <v>0</v>
      </c>
    </row>
  </sheetData>
  <mergeCells count="1">
    <mergeCell ref="I2:K2"/>
  </mergeCells>
  <conditionalFormatting sqref="I4:K8">
    <cfRule type="colorScale" priority="1">
      <colorScale>
        <cfvo type="min"/>
        <cfvo type="percentile" val="50"/>
        <cfvo type="max"/>
        <color rgb="FFF8696B"/>
        <color rgb="FFFFEB84"/>
        <color rgb="FF63BE7B"/>
      </colorScale>
    </cfRule>
  </conditionalFormatting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4312f400-359a-4926-91c8-0fb851e75ef1">
      <Terms xmlns="http://schemas.microsoft.com/office/infopath/2007/PartnerControls"/>
    </lcf76f155ced4ddcb4097134ff3c332f>
    <TaxCatchAll xmlns="4c2baecf-9aaa-43e8-ac17-e0f73ee0a056" xsi:nil="true"/>
    <_ip_UnifiedCompliancePolicyUIAction xmlns="http://schemas.microsoft.com/sharepoint/v3" xsi:nil="true"/>
    <_ip_UnifiedCompliancePolicyProperties xmlns="http://schemas.microsoft.com/sharepoint/v3" xsi:nil="true"/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11BFF84631EE7A4FA7862A91C70E402B" ma:contentTypeVersion="14" ma:contentTypeDescription="Create a new document." ma:contentTypeScope="" ma:versionID="05348e270b3c678d8578a21d7cb4fec7">
  <xsd:schema xmlns:xsd="http://www.w3.org/2001/XMLSchema" xmlns:xs="http://www.w3.org/2001/XMLSchema" xmlns:p="http://schemas.microsoft.com/office/2006/metadata/properties" xmlns:ns1="http://schemas.microsoft.com/sharepoint/v3" xmlns:ns2="4312f400-359a-4926-91c8-0fb851e75ef1" xmlns:ns3="4c2baecf-9aaa-43e8-ac17-e0f73ee0a056" targetNamespace="http://schemas.microsoft.com/office/2006/metadata/properties" ma:root="true" ma:fieldsID="f087b3858d312a2d17f08fb4101dc6d9" ns1:_="" ns2:_="" ns3:_="">
    <xsd:import namespace="http://schemas.microsoft.com/sharepoint/v3"/>
    <xsd:import namespace="4312f400-359a-4926-91c8-0fb851e75ef1"/>
    <xsd:import namespace="4c2baecf-9aaa-43e8-ac17-e0f73ee0a056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ObjectDetectorVersions" minOccurs="0"/>
                <xsd:element ref="ns2:lcf76f155ced4ddcb4097134ff3c332f" minOccurs="0"/>
                <xsd:element ref="ns3:TaxCatchAll" minOccurs="0"/>
                <xsd:element ref="ns2:MediaServiceDateTaken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1:_ip_UnifiedCompliancePolicyProperties" minOccurs="0"/>
                <xsd:element ref="ns1:_ip_UnifiedCompliancePolicyUIAction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http://schemas.microsoft.com/sharepoint/v3" elementFormDefault="qualified">
    <xsd:import namespace="http://schemas.microsoft.com/office/2006/documentManagement/types"/>
    <xsd:import namespace="http://schemas.microsoft.com/office/infopath/2007/PartnerControls"/>
    <xsd:element name="_ip_UnifiedCompliancePolicyProperties" ma:index="20" nillable="true" ma:displayName="Unified Compliance Policy Properties" ma:hidden="true" ma:internalName="_ip_UnifiedCompliancePolicyProperties">
      <xsd:simpleType>
        <xsd:restriction base="dms:Note"/>
      </xsd:simpleType>
    </xsd:element>
    <xsd:element name="_ip_UnifiedCompliancePolicyUIAction" ma:index="21" nillable="true" ma:displayName="Unified Compliance Policy UI Action" ma:hidden="true" ma:internalName="_ip_UnifiedCompliancePolicyUIAction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4312f400-359a-4926-91c8-0fb851e75ef1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lcf76f155ced4ddcb4097134ff3c332f" ma:index="13" nillable="true" ma:taxonomy="true" ma:internalName="lcf76f155ced4ddcb4097134ff3c332f" ma:taxonomyFieldName="MediaServiceImageTags" ma:displayName="Image Tags" ma:readOnly="false" ma:fieldId="{5cf76f15-5ced-4ddc-b409-7134ff3c332f}" ma:taxonomyMulti="true" ma:sspId="c492c26d-c709-4b13-843e-cf74e547853c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DateTaken" ma:index="15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CR" ma:index="16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7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8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9" nillable="true" ma:displayName="MediaLengthInSeconds" ma:hidden="true" ma:internalName="MediaLengthInSeconds" ma:readOnly="true">
      <xsd:simpleType>
        <xsd:restriction base="dms:Unknow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4c2baecf-9aaa-43e8-ac17-e0f73ee0a056" elementFormDefault="qualified">
    <xsd:import namespace="http://schemas.microsoft.com/office/2006/documentManagement/types"/>
    <xsd:import namespace="http://schemas.microsoft.com/office/infopath/2007/PartnerControls"/>
    <xsd:element name="TaxCatchAll" ma:index="14" nillable="true" ma:displayName="Taxonomy Catch All Column" ma:hidden="true" ma:list="{1733d427-2bad-43a6-915c-d8f761a530f6}" ma:internalName="TaxCatchAll" ma:showField="CatchAllData" ma:web="4c2baecf-9aaa-43e8-ac17-e0f73ee0a056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FEB7CD5F-8A42-40FD-8D10-89BCA533DC8D}">
  <ds:schemaRefs>
    <ds:schemaRef ds:uri="4312f400-359a-4926-91c8-0fb851e75ef1"/>
    <ds:schemaRef ds:uri="http://purl.org/dc/elements/1.1/"/>
    <ds:schemaRef ds:uri="http://www.w3.org/XML/1998/namespace"/>
    <ds:schemaRef ds:uri="http://schemas.microsoft.com/office/2006/metadata/properties"/>
    <ds:schemaRef ds:uri="http://purl.org/dc/dcmitype/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4c2baecf-9aaa-43e8-ac17-e0f73ee0a056"/>
    <ds:schemaRef ds:uri="http://purl.org/dc/terms/"/>
  </ds:schemaRefs>
</ds:datastoreItem>
</file>

<file path=customXml/itemProps2.xml><?xml version="1.0" encoding="utf-8"?>
<ds:datastoreItem xmlns:ds="http://schemas.openxmlformats.org/officeDocument/2006/customXml" ds:itemID="{7BE95D24-AEE1-43BD-93FA-0C4195AA3E30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6CB8A6F6-4CB7-4BA6-B5A9-04848CEDC7A1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9</vt:i4>
      </vt:variant>
      <vt:variant>
        <vt:lpstr>Named Ranges</vt:lpstr>
      </vt:variant>
      <vt:variant>
        <vt:i4>1</vt:i4>
      </vt:variant>
    </vt:vector>
  </HeadingPairs>
  <TitlesOfParts>
    <vt:vector size="10" baseType="lpstr">
      <vt:lpstr>List</vt:lpstr>
      <vt:lpstr>Travel Plan</vt:lpstr>
      <vt:lpstr>Working Paper&gt;&gt;</vt:lpstr>
      <vt:lpstr>General Topics</vt:lpstr>
      <vt:lpstr>Data</vt:lpstr>
      <vt:lpstr>Supporting</vt:lpstr>
      <vt:lpstr>OS - Project Plan</vt:lpstr>
      <vt:lpstr>SOX</vt:lpstr>
      <vt:lpstr>Progress</vt:lpstr>
      <vt:lpstr>List!Print_Titles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Cheung, Annie</dc:creator>
  <cp:keywords/>
  <dc:description/>
  <cp:lastModifiedBy>Cheung, Annie</cp:lastModifiedBy>
  <cp:revision/>
  <dcterms:created xsi:type="dcterms:W3CDTF">2025-01-16T00:35:35Z</dcterms:created>
  <dcterms:modified xsi:type="dcterms:W3CDTF">2026-05-19T07:22:52Z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defa4170-0d19-0005-0002-bc88714345d2_Enabled">
    <vt:lpwstr>true</vt:lpwstr>
  </property>
  <property fmtid="{D5CDD505-2E9C-101B-9397-08002B2CF9AE}" pid="3" name="MSIP_Label_defa4170-0d19-0005-0002-bc88714345d2_SetDate">
    <vt:lpwstr>2025-01-16T00:48:33Z</vt:lpwstr>
  </property>
  <property fmtid="{D5CDD505-2E9C-101B-9397-08002B2CF9AE}" pid="4" name="MSIP_Label_defa4170-0d19-0005-0002-bc88714345d2_Method">
    <vt:lpwstr>Standard</vt:lpwstr>
  </property>
  <property fmtid="{D5CDD505-2E9C-101B-9397-08002B2CF9AE}" pid="5" name="MSIP_Label_defa4170-0d19-0005-0002-bc88714345d2_Name">
    <vt:lpwstr>defa4170-0d19-0005-0002-bc88714345d2</vt:lpwstr>
  </property>
  <property fmtid="{D5CDD505-2E9C-101B-9397-08002B2CF9AE}" pid="6" name="MSIP_Label_defa4170-0d19-0005-0002-bc88714345d2_SiteId">
    <vt:lpwstr>47995fc2-1f56-47ce-9137-a87caef4be74</vt:lpwstr>
  </property>
  <property fmtid="{D5CDD505-2E9C-101B-9397-08002B2CF9AE}" pid="7" name="MSIP_Label_defa4170-0d19-0005-0002-bc88714345d2_ActionId">
    <vt:lpwstr>386e00d0-751d-42ac-8445-8f2da914ecc9</vt:lpwstr>
  </property>
  <property fmtid="{D5CDD505-2E9C-101B-9397-08002B2CF9AE}" pid="8" name="MSIP_Label_defa4170-0d19-0005-0002-bc88714345d2_ContentBits">
    <vt:lpwstr>0</vt:lpwstr>
  </property>
  <property fmtid="{D5CDD505-2E9C-101B-9397-08002B2CF9AE}" pid="9" name="MediaServiceImageTags">
    <vt:lpwstr/>
  </property>
  <property fmtid="{D5CDD505-2E9C-101B-9397-08002B2CF9AE}" pid="10" name="ContentTypeId">
    <vt:lpwstr>0x01010011BFF84631EE7A4FA7862A91C70E402B</vt:lpwstr>
  </property>
</Properties>
</file>